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ercury\FIN\Regulation\Applications and Filings\Rate Applications\2026 ECAM Collection Rate\Application to Adjust ECAM - March 1, 2026\"/>
    </mc:Choice>
  </mc:AlternateContent>
  <xr:revisionPtr revIDLastSave="0" documentId="13_ncr:1_{6572CEC4-EB34-4C08-AD02-3E4F02F39971}" xr6:coauthVersionLast="47" xr6:coauthVersionMax="47" xr10:uidLastSave="{00000000-0000-0000-0000-000000000000}"/>
  <bookViews>
    <workbookView xWindow="-120" yWindow="-120" windowWidth="29040" windowHeight="15720" tabRatio="493" xr2:uid="{00000000-000D-0000-FFFF-FFFF00000000}"/>
  </bookViews>
  <sheets>
    <sheet name="Residential and Commericial" sheetId="3" r:id="rId1"/>
    <sheet name="Street and Yard Lights" sheetId="2" r:id="rId2"/>
    <sheet name="Other" sheetId="4" r:id="rId3"/>
    <sheet name="rates" sheetId="1" state="hidden" r:id="rId4"/>
  </sheets>
  <definedNames>
    <definedName name="_xlnm.Print_Area" localSheetId="2">Other!$A$2:$D$46</definedName>
    <definedName name="_xlnm.Print_Area" localSheetId="0">'Residential and Commericial'!$A$1:$D$70</definedName>
    <definedName name="_xlnm.Print_Area" localSheetId="1">'Street and Yard Lights'!$A$1:$I$81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5" i="3" l="1"/>
  <c r="J65" i="3"/>
  <c r="D13" i="4" l="1"/>
  <c r="Q84" i="2" l="1"/>
  <c r="D68" i="3" l="1"/>
  <c r="D64" i="3"/>
  <c r="D37" i="4" l="1"/>
  <c r="D33" i="4"/>
  <c r="V3" i="2"/>
  <c r="AA3" i="2" s="1"/>
  <c r="R3" i="2"/>
  <c r="W3" i="2" s="1"/>
  <c r="AB3" i="2" s="1"/>
  <c r="R12" i="2" l="1"/>
  <c r="S12" i="2" s="1"/>
  <c r="R11" i="2"/>
  <c r="S11" i="2" s="1"/>
  <c r="T11" i="2" s="1"/>
  <c r="M16" i="2"/>
  <c r="V74" i="2" s="1"/>
  <c r="AA74" i="2" s="1"/>
  <c r="S3" i="2"/>
  <c r="T3" i="2" s="1"/>
  <c r="Y3" i="2" s="1"/>
  <c r="AD3" i="2" s="1"/>
  <c r="X3" i="2"/>
  <c r="AC3" i="2" s="1"/>
  <c r="R59" i="2"/>
  <c r="R19" i="2"/>
  <c r="R58" i="2"/>
  <c r="R18" i="2"/>
  <c r="R73" i="2"/>
  <c r="R65" i="2"/>
  <c r="R57" i="2"/>
  <c r="R49" i="2"/>
  <c r="R41" i="2"/>
  <c r="R33" i="2"/>
  <c r="S33" i="2" s="1"/>
  <c r="R25" i="2"/>
  <c r="R17" i="2"/>
  <c r="R75" i="2"/>
  <c r="R35" i="2"/>
  <c r="R66" i="2"/>
  <c r="R42" i="2"/>
  <c r="R80" i="2"/>
  <c r="R72" i="2"/>
  <c r="R64" i="2"/>
  <c r="R56" i="2"/>
  <c r="R48" i="2"/>
  <c r="R40" i="2"/>
  <c r="R32" i="2"/>
  <c r="R24" i="2"/>
  <c r="R16" i="2"/>
  <c r="R51" i="2"/>
  <c r="R43" i="2"/>
  <c r="R50" i="2"/>
  <c r="R26" i="2"/>
  <c r="R79" i="2"/>
  <c r="S79" i="2" s="1"/>
  <c r="R71" i="2"/>
  <c r="R63" i="2"/>
  <c r="R55" i="2"/>
  <c r="R47" i="2"/>
  <c r="S47" i="2" s="1"/>
  <c r="R39" i="2"/>
  <c r="R31" i="2"/>
  <c r="R23" i="2"/>
  <c r="R15" i="2"/>
  <c r="R67" i="2"/>
  <c r="R27" i="2"/>
  <c r="R74" i="2"/>
  <c r="S74" i="2" s="1"/>
  <c r="R34" i="2"/>
  <c r="R78" i="2"/>
  <c r="R70" i="2"/>
  <c r="R62" i="2"/>
  <c r="R54" i="2"/>
  <c r="S54" i="2" s="1"/>
  <c r="R46" i="2"/>
  <c r="R38" i="2"/>
  <c r="R30" i="2"/>
  <c r="R22" i="2"/>
  <c r="R14" i="2"/>
  <c r="R77" i="2"/>
  <c r="R69" i="2"/>
  <c r="R61" i="2"/>
  <c r="R53" i="2"/>
  <c r="R45" i="2"/>
  <c r="R37" i="2"/>
  <c r="R29" i="2"/>
  <c r="R21" i="2"/>
  <c r="R13" i="2"/>
  <c r="R76" i="2"/>
  <c r="R68" i="2"/>
  <c r="R60" i="2"/>
  <c r="R52" i="2"/>
  <c r="R44" i="2"/>
  <c r="S44" i="2" s="1"/>
  <c r="R36" i="2"/>
  <c r="R28" i="2"/>
  <c r="R20" i="2"/>
  <c r="V19" i="2" l="1"/>
  <c r="AA19" i="2" s="1"/>
  <c r="V33" i="2"/>
  <c r="AA33" i="2" s="1"/>
  <c r="V28" i="2"/>
  <c r="AA28" i="2" s="1"/>
  <c r="V36" i="2"/>
  <c r="AA36" i="2" s="1"/>
  <c r="V58" i="2"/>
  <c r="AA58" i="2" s="1"/>
  <c r="V20" i="2"/>
  <c r="AA20" i="2" s="1"/>
  <c r="V66" i="2"/>
  <c r="AA66" i="2" s="1"/>
  <c r="V15" i="2"/>
  <c r="AA15" i="2" s="1"/>
  <c r="V29" i="2"/>
  <c r="AA29" i="2" s="1"/>
  <c r="V45" i="2"/>
  <c r="AA45" i="2" s="1"/>
  <c r="V24" i="2"/>
  <c r="AA24" i="2" s="1"/>
  <c r="V56" i="2"/>
  <c r="AA56" i="2" s="1"/>
  <c r="V17" i="2"/>
  <c r="AA17" i="2" s="1"/>
  <c r="V53" i="2"/>
  <c r="AA53" i="2" s="1"/>
  <c r="V25" i="2"/>
  <c r="AA25" i="2" s="1"/>
  <c r="V61" i="2"/>
  <c r="AA61" i="2" s="1"/>
  <c r="V41" i="2"/>
  <c r="AA41" i="2" s="1"/>
  <c r="V27" i="2"/>
  <c r="AA27" i="2" s="1"/>
  <c r="V60" i="2"/>
  <c r="AA60" i="2" s="1"/>
  <c r="V31" i="2"/>
  <c r="AA31" i="2" s="1"/>
  <c r="V35" i="2"/>
  <c r="AA35" i="2" s="1"/>
  <c r="V76" i="2"/>
  <c r="AA76" i="2" s="1"/>
  <c r="V47" i="2"/>
  <c r="AA47" i="2" s="1"/>
  <c r="V65" i="2"/>
  <c r="AA65" i="2" s="1"/>
  <c r="V51" i="2"/>
  <c r="AA51" i="2" s="1"/>
  <c r="V55" i="2"/>
  <c r="AA55" i="2" s="1"/>
  <c r="V59" i="2"/>
  <c r="AA59" i="2" s="1"/>
  <c r="V46" i="2"/>
  <c r="AA46" i="2" s="1"/>
  <c r="V26" i="2"/>
  <c r="AA26" i="2" s="1"/>
  <c r="V67" i="2"/>
  <c r="AA67" i="2" s="1"/>
  <c r="V72" i="2"/>
  <c r="AA72" i="2" s="1"/>
  <c r="V54" i="2"/>
  <c r="AA54" i="2" s="1"/>
  <c r="V71" i="2"/>
  <c r="AA71" i="2" s="1"/>
  <c r="V34" i="2"/>
  <c r="AA34" i="2" s="1"/>
  <c r="V69" i="2"/>
  <c r="AA69" i="2" s="1"/>
  <c r="V49" i="2"/>
  <c r="AA49" i="2" s="1"/>
  <c r="V39" i="2"/>
  <c r="AA39" i="2" s="1"/>
  <c r="V43" i="2"/>
  <c r="AA43" i="2" s="1"/>
  <c r="V22" i="2"/>
  <c r="AA22" i="2" s="1"/>
  <c r="V30" i="2"/>
  <c r="AA30" i="2" s="1"/>
  <c r="V73" i="2"/>
  <c r="AA73" i="2" s="1"/>
  <c r="V48" i="2"/>
  <c r="AA48" i="2" s="1"/>
  <c r="V63" i="2"/>
  <c r="AA63" i="2" s="1"/>
  <c r="V75" i="2"/>
  <c r="AA75" i="2" s="1"/>
  <c r="V52" i="2"/>
  <c r="AA52" i="2" s="1"/>
  <c r="V62" i="2"/>
  <c r="AA62" i="2" s="1"/>
  <c r="V16" i="2"/>
  <c r="AA16" i="2" s="1"/>
  <c r="V42" i="2"/>
  <c r="AA42" i="2" s="1"/>
  <c r="V44" i="2"/>
  <c r="AA44" i="2" s="1"/>
  <c r="V23" i="2"/>
  <c r="AA23" i="2" s="1"/>
  <c r="V68" i="2"/>
  <c r="AA68" i="2" s="1"/>
  <c r="V14" i="2"/>
  <c r="AA14" i="2" s="1"/>
  <c r="V57" i="2"/>
  <c r="AA57" i="2" s="1"/>
  <c r="V32" i="2"/>
  <c r="AA32" i="2" s="1"/>
  <c r="V12" i="2"/>
  <c r="AA12" i="2" s="1"/>
  <c r="V21" i="2"/>
  <c r="AA21" i="2" s="1"/>
  <c r="V70" i="2"/>
  <c r="AA70" i="2" s="1"/>
  <c r="V64" i="2"/>
  <c r="AA64" i="2" s="1"/>
  <c r="V50" i="2"/>
  <c r="AA50" i="2" s="1"/>
  <c r="R84" i="2"/>
  <c r="R85" i="2" s="1"/>
  <c r="V18" i="2"/>
  <c r="AA18" i="2" s="1"/>
  <c r="T74" i="2"/>
  <c r="T44" i="2"/>
  <c r="T33" i="2"/>
  <c r="T47" i="2"/>
  <c r="S22" i="2"/>
  <c r="S72" i="2"/>
  <c r="S30" i="2"/>
  <c r="T12" i="2"/>
  <c r="S41" i="2"/>
  <c r="S52" i="2"/>
  <c r="S45" i="2"/>
  <c r="S38" i="2"/>
  <c r="S27" i="2"/>
  <c r="S63" i="2"/>
  <c r="S24" i="2"/>
  <c r="S42" i="2"/>
  <c r="S49" i="2"/>
  <c r="S59" i="2"/>
  <c r="S16" i="2"/>
  <c r="S46" i="2"/>
  <c r="S66" i="2"/>
  <c r="S68" i="2"/>
  <c r="S15" i="2"/>
  <c r="S40" i="2"/>
  <c r="S35" i="2"/>
  <c r="S65" i="2"/>
  <c r="S36" i="2"/>
  <c r="S29" i="2"/>
  <c r="S51" i="2"/>
  <c r="S80" i="2"/>
  <c r="S53" i="2"/>
  <c r="S32" i="2"/>
  <c r="S57" i="2"/>
  <c r="T54" i="2"/>
  <c r="S61" i="2"/>
  <c r="S58" i="2"/>
  <c r="S76" i="2"/>
  <c r="S69" i="2"/>
  <c r="S62" i="2"/>
  <c r="S23" i="2"/>
  <c r="S26" i="2"/>
  <c r="S48" i="2"/>
  <c r="S75" i="2"/>
  <c r="S73" i="2"/>
  <c r="S19" i="2"/>
  <c r="S60" i="2"/>
  <c r="S71" i="2"/>
  <c r="S34" i="2"/>
  <c r="S20" i="2"/>
  <c r="S13" i="2"/>
  <c r="S77" i="2"/>
  <c r="S70" i="2"/>
  <c r="S31" i="2"/>
  <c r="S50" i="2"/>
  <c r="S56" i="2"/>
  <c r="S17" i="2"/>
  <c r="S37" i="2"/>
  <c r="S55" i="2"/>
  <c r="S67" i="2"/>
  <c r="T79" i="2"/>
  <c r="S28" i="2"/>
  <c r="S21" i="2"/>
  <c r="S14" i="2"/>
  <c r="S78" i="2"/>
  <c r="S39" i="2"/>
  <c r="S43" i="2"/>
  <c r="S64" i="2"/>
  <c r="S25" i="2"/>
  <c r="S18" i="2"/>
  <c r="T60" i="2" l="1"/>
  <c r="T22" i="2"/>
  <c r="T50" i="2"/>
  <c r="T13" i="2"/>
  <c r="T80" i="2"/>
  <c r="T15" i="2"/>
  <c r="T39" i="2"/>
  <c r="T75" i="2"/>
  <c r="T46" i="2"/>
  <c r="T69" i="2"/>
  <c r="T65" i="2"/>
  <c r="T16" i="2"/>
  <c r="T42" i="2"/>
  <c r="T38" i="2"/>
  <c r="T31" i="2"/>
  <c r="T20" i="2"/>
  <c r="T57" i="2"/>
  <c r="T37" i="2"/>
  <c r="T62" i="2"/>
  <c r="T25" i="2"/>
  <c r="T48" i="2"/>
  <c r="T64" i="2"/>
  <c r="T26" i="2"/>
  <c r="T76" i="2"/>
  <c r="T51" i="2"/>
  <c r="T35" i="2"/>
  <c r="T68" i="2"/>
  <c r="T24" i="2"/>
  <c r="T45" i="2"/>
  <c r="T30" i="2"/>
  <c r="T17" i="2"/>
  <c r="T70" i="2"/>
  <c r="T58" i="2"/>
  <c r="T32" i="2"/>
  <c r="T28" i="2"/>
  <c r="T49" i="2"/>
  <c r="T78" i="2"/>
  <c r="T67" i="2"/>
  <c r="T21" i="2"/>
  <c r="T73" i="2"/>
  <c r="T23" i="2"/>
  <c r="T29" i="2"/>
  <c r="T40" i="2"/>
  <c r="T66" i="2"/>
  <c r="T59" i="2"/>
  <c r="T63" i="2"/>
  <c r="T52" i="2"/>
  <c r="T72" i="2"/>
  <c r="T18" i="2"/>
  <c r="T36" i="2"/>
  <c r="T27" i="2"/>
  <c r="T19" i="2"/>
  <c r="T14" i="2"/>
  <c r="T34" i="2"/>
  <c r="T43" i="2"/>
  <c r="T55" i="2"/>
  <c r="T71" i="2"/>
  <c r="T56" i="2"/>
  <c r="T77" i="2"/>
  <c r="T61" i="2"/>
  <c r="T53" i="2"/>
  <c r="T41" i="2"/>
  <c r="O14" i="2" l="1"/>
  <c r="P14" i="2"/>
  <c r="O7" i="2"/>
  <c r="P7" i="2"/>
  <c r="N14" i="2"/>
  <c r="N7" i="2"/>
  <c r="N13" i="2"/>
  <c r="D38" i="3" l="1"/>
  <c r="D21" i="3"/>
  <c r="N10" i="2" l="1"/>
  <c r="O10" i="2"/>
  <c r="P10" i="2"/>
  <c r="P6" i="2" l="1"/>
  <c r="N6" i="2"/>
  <c r="O6" i="2"/>
  <c r="P9" i="2"/>
  <c r="O9" i="2"/>
  <c r="N9" i="2"/>
  <c r="C5" i="4" l="1"/>
  <c r="H6" i="2"/>
  <c r="F12" i="4"/>
  <c r="D8" i="4" l="1"/>
  <c r="D9" i="4"/>
  <c r="D22" i="4"/>
  <c r="C43" i="3" l="1"/>
  <c r="C50" i="3" s="1"/>
  <c r="C44" i="3"/>
  <c r="C51" i="3" s="1"/>
  <c r="C45" i="3"/>
  <c r="C52" i="3" s="1"/>
  <c r="C46" i="3"/>
  <c r="C47" i="3"/>
  <c r="G80" i="2" l="1"/>
  <c r="V80" i="2" l="1"/>
  <c r="AA80" i="2" s="1"/>
  <c r="G3" i="4" l="1"/>
  <c r="D40" i="3"/>
  <c r="N3" i="2" l="1"/>
  <c r="H8" i="2"/>
  <c r="G40" i="2" l="1"/>
  <c r="G79" i="2"/>
  <c r="G78" i="2"/>
  <c r="G77" i="2"/>
  <c r="G38" i="2"/>
  <c r="G37" i="2"/>
  <c r="G13" i="2"/>
  <c r="G11" i="2"/>
  <c r="V11" i="2" s="1"/>
  <c r="AA11" i="2" l="1"/>
  <c r="V37" i="2"/>
  <c r="AA37" i="2" s="1"/>
  <c r="V77" i="2"/>
  <c r="AA77" i="2" s="1"/>
  <c r="V13" i="2"/>
  <c r="AA13" i="2" s="1"/>
  <c r="V38" i="2"/>
  <c r="AA38" i="2" s="1"/>
  <c r="V78" i="2"/>
  <c r="AA78" i="2" s="1"/>
  <c r="V79" i="2"/>
  <c r="AA79" i="2" s="1"/>
  <c r="V40" i="2"/>
  <c r="AA40" i="2" s="1"/>
  <c r="C15" i="4"/>
  <c r="D15" i="4" s="1"/>
  <c r="C14" i="4"/>
  <c r="D17" i="4" l="1"/>
  <c r="C17" i="4"/>
  <c r="C16" i="4"/>
  <c r="C23" i="4" l="1"/>
  <c r="C30" i="4" s="1"/>
  <c r="O3" i="2"/>
  <c r="P3" i="2" s="1"/>
  <c r="I6" i="2" l="1"/>
  <c r="D5" i="4" s="1"/>
  <c r="C4" i="4"/>
  <c r="B8" i="2"/>
  <c r="A7" i="4" s="1"/>
  <c r="A3" i="2"/>
  <c r="A3" i="4" s="1"/>
  <c r="D60" i="3"/>
  <c r="D46" i="3"/>
  <c r="D45" i="3"/>
  <c r="D39" i="3"/>
  <c r="D32" i="3"/>
  <c r="B15" i="4" l="1"/>
  <c r="B17" i="4" s="1"/>
  <c r="C7" i="4" l="1"/>
  <c r="I8" i="2" l="1"/>
  <c r="D7" i="4" s="1"/>
  <c r="AF38" i="2" l="1"/>
  <c r="AF77" i="2"/>
  <c r="AF70" i="2"/>
  <c r="AF41" i="2"/>
  <c r="AF25" i="2"/>
  <c r="AF80" i="2"/>
  <c r="AF16" i="2"/>
  <c r="AF54" i="2"/>
  <c r="AF36" i="2"/>
  <c r="AF26" i="2"/>
  <c r="AF69" i="2"/>
  <c r="AF72" i="2"/>
  <c r="AF55" i="2"/>
  <c r="AF42" i="2"/>
  <c r="AF33" i="2"/>
  <c r="AF71" i="2"/>
  <c r="AF52" i="2"/>
  <c r="AF78" i="2"/>
  <c r="AF30" i="2"/>
  <c r="AF68" i="2"/>
  <c r="AF65" i="2"/>
  <c r="AF31" i="2"/>
  <c r="AF63" i="2"/>
  <c r="AF20" i="2"/>
  <c r="AF76" i="2"/>
  <c r="AF32" i="2"/>
  <c r="AF73" i="2"/>
  <c r="AF51" i="2"/>
  <c r="AF49" i="2"/>
  <c r="AF60" i="2"/>
  <c r="AF66" i="2"/>
  <c r="AF64" i="2"/>
  <c r="AF67" i="2"/>
  <c r="AF19" i="2"/>
  <c r="AF15" i="2"/>
  <c r="AF56" i="2" l="1"/>
  <c r="AF17" i="2"/>
  <c r="AF40" i="2"/>
  <c r="AF11" i="2"/>
  <c r="AF22" i="2"/>
  <c r="AF37" i="2"/>
  <c r="AF43" i="2"/>
  <c r="AF46" i="2"/>
  <c r="AF28" i="2"/>
  <c r="AF44" i="2"/>
  <c r="AF47" i="2"/>
  <c r="AF12" i="2"/>
  <c r="AF59" i="2"/>
  <c r="AF57" i="2"/>
  <c r="AF48" i="2"/>
  <c r="AF35" i="2"/>
  <c r="AF13" i="2"/>
  <c r="AF34" i="2"/>
  <c r="AF39" i="2"/>
  <c r="AF18" i="2"/>
  <c r="AF50" i="2"/>
  <c r="AF29" i="2"/>
  <c r="AF58" i="2"/>
  <c r="AF24" i="2"/>
  <c r="AF61" i="2"/>
  <c r="AF45" i="2"/>
  <c r="AF53" i="2"/>
  <c r="AF79" i="2"/>
  <c r="AF74" i="2"/>
  <c r="AF21" i="2"/>
  <c r="AF14" i="2"/>
  <c r="AF75" i="2"/>
  <c r="AF62" i="2"/>
  <c r="AF23" i="2"/>
  <c r="AF27" i="2"/>
  <c r="O11" i="2" l="1"/>
  <c r="P11" i="2" l="1"/>
  <c r="G11" i="4" l="1"/>
  <c r="N11" i="2"/>
  <c r="H11" i="4"/>
  <c r="N8" i="2" l="1"/>
  <c r="G4" i="4" l="1"/>
  <c r="O8" i="2" l="1"/>
  <c r="P8" i="2" l="1"/>
  <c r="G12" i="4" l="1"/>
  <c r="G13" i="4" s="1"/>
  <c r="F22" i="3"/>
  <c r="F30" i="3" l="1"/>
  <c r="I61" i="3"/>
  <c r="I56" i="3"/>
  <c r="I57" i="3"/>
  <c r="F26" i="3"/>
  <c r="I69" i="3"/>
  <c r="I65" i="3"/>
  <c r="I70" i="3"/>
  <c r="C73" i="3"/>
  <c r="C72" i="3"/>
  <c r="C17" i="3" l="1"/>
  <c r="I12" i="3"/>
  <c r="C18" i="3"/>
  <c r="I13" i="3"/>
  <c r="C41" i="3"/>
  <c r="I34" i="3"/>
  <c r="C42" i="3"/>
  <c r="I35" i="3"/>
  <c r="C23" i="3" l="1"/>
  <c r="I18" i="3"/>
  <c r="C49" i="3"/>
  <c r="I42" i="3"/>
  <c r="C48" i="3"/>
  <c r="I41" i="3"/>
  <c r="C22" i="3"/>
  <c r="I17" i="3"/>
  <c r="I22" i="3" l="1"/>
  <c r="C27" i="3"/>
  <c r="I27" i="3" s="1"/>
  <c r="C28" i="3"/>
  <c r="I28" i="3" s="1"/>
  <c r="I23" i="3"/>
  <c r="H12" i="4" l="1"/>
  <c r="G22" i="3" l="1"/>
  <c r="D17" i="3" s="1"/>
  <c r="H4" i="4"/>
  <c r="H13" i="4" s="1"/>
  <c r="N5" i="2"/>
  <c r="N16" i="2" s="1"/>
  <c r="W40" i="2" l="1"/>
  <c r="AB40" i="2" s="1"/>
  <c r="W11" i="2"/>
  <c r="AB11" i="2" s="1"/>
  <c r="W67" i="2"/>
  <c r="AB67" i="2" s="1"/>
  <c r="W60" i="2"/>
  <c r="AB60" i="2" s="1"/>
  <c r="W56" i="2"/>
  <c r="AB56" i="2" s="1"/>
  <c r="W31" i="2"/>
  <c r="AB31" i="2" s="1"/>
  <c r="W41" i="2"/>
  <c r="AB41" i="2" s="1"/>
  <c r="W36" i="2"/>
  <c r="AB36" i="2" s="1"/>
  <c r="W63" i="2"/>
  <c r="AB63" i="2" s="1"/>
  <c r="W44" i="2"/>
  <c r="AB44" i="2" s="1"/>
  <c r="W52" i="2"/>
  <c r="AB52" i="2" s="1"/>
  <c r="W46" i="2"/>
  <c r="AB46" i="2" s="1"/>
  <c r="W20" i="2"/>
  <c r="AB20" i="2" s="1"/>
  <c r="W33" i="2"/>
  <c r="AB33" i="2" s="1"/>
  <c r="W18" i="2"/>
  <c r="AB18" i="2" s="1"/>
  <c r="W59" i="2"/>
  <c r="AB59" i="2" s="1"/>
  <c r="W34" i="2"/>
  <c r="AB34" i="2" s="1"/>
  <c r="W80" i="2"/>
  <c r="AB80" i="2" s="1"/>
  <c r="W13" i="2"/>
  <c r="AB13" i="2" s="1"/>
  <c r="W30" i="2"/>
  <c r="AB30" i="2" s="1"/>
  <c r="W47" i="2"/>
  <c r="AB47" i="2" s="1"/>
  <c r="W70" i="2"/>
  <c r="AB70" i="2" s="1"/>
  <c r="W35" i="2"/>
  <c r="AB35" i="2" s="1"/>
  <c r="W19" i="2"/>
  <c r="AB19" i="2" s="1"/>
  <c r="W22" i="2"/>
  <c r="AB22" i="2" s="1"/>
  <c r="W21" i="2"/>
  <c r="AB21" i="2" s="1"/>
  <c r="W77" i="2"/>
  <c r="AB77" i="2" s="1"/>
  <c r="W25" i="2"/>
  <c r="AB25" i="2" s="1"/>
  <c r="W39" i="2"/>
  <c r="AB39" i="2" s="1"/>
  <c r="W45" i="2"/>
  <c r="AB45" i="2" s="1"/>
  <c r="W64" i="2"/>
  <c r="AB64" i="2" s="1"/>
  <c r="W42" i="2"/>
  <c r="AB42" i="2" s="1"/>
  <c r="W68" i="2"/>
  <c r="AB68" i="2" s="1"/>
  <c r="W48" i="2"/>
  <c r="AB48" i="2" s="1"/>
  <c r="W65" i="2"/>
  <c r="AB65" i="2" s="1"/>
  <c r="W24" i="2"/>
  <c r="AB24" i="2" s="1"/>
  <c r="W54" i="2"/>
  <c r="AB54" i="2" s="1"/>
  <c r="W61" i="2"/>
  <c r="AB61" i="2" s="1"/>
  <c r="W15" i="2"/>
  <c r="AB15" i="2" s="1"/>
  <c r="W57" i="2"/>
  <c r="AB57" i="2" s="1"/>
  <c r="W49" i="2"/>
  <c r="AB49" i="2" s="1"/>
  <c r="W28" i="2"/>
  <c r="AB28" i="2" s="1"/>
  <c r="W78" i="2"/>
  <c r="AB78" i="2" s="1"/>
  <c r="W16" i="2"/>
  <c r="AB16" i="2" s="1"/>
  <c r="W53" i="2"/>
  <c r="AB53" i="2" s="1"/>
  <c r="W55" i="2"/>
  <c r="AB55" i="2" s="1"/>
  <c r="W73" i="2"/>
  <c r="AB73" i="2" s="1"/>
  <c r="W51" i="2"/>
  <c r="AB51" i="2" s="1"/>
  <c r="W71" i="2"/>
  <c r="AB71" i="2" s="1"/>
  <c r="W26" i="2"/>
  <c r="AB26" i="2" s="1"/>
  <c r="W50" i="2"/>
  <c r="AB50" i="2" s="1"/>
  <c r="W38" i="2"/>
  <c r="AB38" i="2" s="1"/>
  <c r="W69" i="2"/>
  <c r="AB69" i="2" s="1"/>
  <c r="W74" i="2"/>
  <c r="AB74" i="2" s="1"/>
  <c r="W76" i="2"/>
  <c r="AB76" i="2" s="1"/>
  <c r="W23" i="2"/>
  <c r="AB23" i="2" s="1"/>
  <c r="W29" i="2"/>
  <c r="AB29" i="2" s="1"/>
  <c r="W43" i="2"/>
  <c r="AB43" i="2" s="1"/>
  <c r="W27" i="2"/>
  <c r="AB27" i="2" s="1"/>
  <c r="W14" i="2"/>
  <c r="AB14" i="2" s="1"/>
  <c r="W79" i="2"/>
  <c r="AB79" i="2" s="1"/>
  <c r="W66" i="2"/>
  <c r="AB66" i="2" s="1"/>
  <c r="W75" i="2"/>
  <c r="AB75" i="2" s="1"/>
  <c r="W62" i="2"/>
  <c r="AB62" i="2" s="1"/>
  <c r="W58" i="2"/>
  <c r="AB58" i="2" s="1"/>
  <c r="W32" i="2"/>
  <c r="AB32" i="2" s="1"/>
  <c r="W72" i="2"/>
  <c r="AB72" i="2" s="1"/>
  <c r="W12" i="2"/>
  <c r="AB12" i="2" s="1"/>
  <c r="W17" i="2"/>
  <c r="AB17" i="2" s="1"/>
  <c r="W37" i="2"/>
  <c r="AB37" i="2" s="1"/>
  <c r="G30" i="3"/>
  <c r="G26" i="3"/>
  <c r="J57" i="3"/>
  <c r="J56" i="3"/>
  <c r="J61" i="3"/>
  <c r="D75" i="3"/>
  <c r="D76" i="3"/>
  <c r="I75" i="2" l="1"/>
  <c r="AG75" i="2" s="1"/>
  <c r="AE75" i="2"/>
  <c r="I62" i="2"/>
  <c r="AG62" i="2" s="1"/>
  <c r="AE62" i="2"/>
  <c r="AE23" i="2"/>
  <c r="I23" i="2"/>
  <c r="AG23" i="2" s="1"/>
  <c r="I51" i="2"/>
  <c r="AG51" i="2" s="1"/>
  <c r="AE51" i="2"/>
  <c r="I57" i="2"/>
  <c r="AG57" i="2" s="1"/>
  <c r="AE57" i="2"/>
  <c r="AE42" i="2"/>
  <c r="I42" i="2"/>
  <c r="AG42" i="2" s="1"/>
  <c r="AE19" i="2"/>
  <c r="I19" i="2"/>
  <c r="AG19" i="2" s="1"/>
  <c r="I59" i="2"/>
  <c r="AG59" i="2" s="1"/>
  <c r="AE59" i="2"/>
  <c r="I36" i="2"/>
  <c r="AG36" i="2" s="1"/>
  <c r="AE36" i="2"/>
  <c r="E76" i="3"/>
  <c r="D41" i="3"/>
  <c r="J41" i="3" s="1"/>
  <c r="J34" i="3"/>
  <c r="I37" i="2"/>
  <c r="AG37" i="2" s="1"/>
  <c r="AE37" i="2"/>
  <c r="I66" i="2"/>
  <c r="AG66" i="2" s="1"/>
  <c r="AE66" i="2"/>
  <c r="I74" i="2"/>
  <c r="AG74" i="2" s="1"/>
  <c r="AE74" i="2"/>
  <c r="I55" i="2"/>
  <c r="AG55" i="2" s="1"/>
  <c r="AE55" i="2"/>
  <c r="I61" i="2"/>
  <c r="AG61" i="2" s="1"/>
  <c r="AE61" i="2"/>
  <c r="I45" i="2"/>
  <c r="AG45" i="2" s="1"/>
  <c r="AE45" i="2"/>
  <c r="I70" i="2"/>
  <c r="AG70" i="2" s="1"/>
  <c r="AE70" i="2"/>
  <c r="I33" i="2"/>
  <c r="AG33" i="2" s="1"/>
  <c r="AE33" i="2"/>
  <c r="I31" i="2"/>
  <c r="AG31" i="2" s="1"/>
  <c r="AE31" i="2"/>
  <c r="I73" i="2"/>
  <c r="AG73" i="2" s="1"/>
  <c r="AE73" i="2"/>
  <c r="I64" i="2"/>
  <c r="AG64" i="2" s="1"/>
  <c r="AE64" i="2"/>
  <c r="I18" i="2"/>
  <c r="AG18" i="2" s="1"/>
  <c r="AE18" i="2"/>
  <c r="J69" i="3"/>
  <c r="D72" i="3"/>
  <c r="J12" i="3"/>
  <c r="I17" i="2"/>
  <c r="AG17" i="2" s="1"/>
  <c r="AE17" i="2"/>
  <c r="AE79" i="2"/>
  <c r="I79" i="2"/>
  <c r="AG79" i="2" s="1"/>
  <c r="I69" i="2"/>
  <c r="AG69" i="2" s="1"/>
  <c r="AE69" i="2"/>
  <c r="I53" i="2"/>
  <c r="AG53" i="2" s="1"/>
  <c r="AE53" i="2"/>
  <c r="I54" i="2"/>
  <c r="AG54" i="2" s="1"/>
  <c r="AE54" i="2"/>
  <c r="I39" i="2"/>
  <c r="AG39" i="2" s="1"/>
  <c r="AE39" i="2"/>
  <c r="I47" i="2"/>
  <c r="AG47" i="2" s="1"/>
  <c r="AE47" i="2"/>
  <c r="I20" i="2"/>
  <c r="AG20" i="2" s="1"/>
  <c r="AE20" i="2"/>
  <c r="AE56" i="2"/>
  <c r="I56" i="2"/>
  <c r="AG56" i="2" s="1"/>
  <c r="I76" i="2"/>
  <c r="AG76" i="2" s="1"/>
  <c r="AE76" i="2"/>
  <c r="I15" i="2"/>
  <c r="AG15" i="2" s="1"/>
  <c r="AE15" i="2"/>
  <c r="I35" i="2"/>
  <c r="AG35" i="2" s="1"/>
  <c r="AE35" i="2"/>
  <c r="I41" i="2"/>
  <c r="AG41" i="2" s="1"/>
  <c r="AE41" i="2"/>
  <c r="J70" i="3"/>
  <c r="D73" i="3"/>
  <c r="I12" i="2"/>
  <c r="AG12" i="2" s="1"/>
  <c r="AE12" i="2"/>
  <c r="AE14" i="2"/>
  <c r="I14" i="2"/>
  <c r="AG14" i="2" s="1"/>
  <c r="AE38" i="2"/>
  <c r="I38" i="2"/>
  <c r="AG38" i="2" s="1"/>
  <c r="AE16" i="2"/>
  <c r="I16" i="2"/>
  <c r="AG16" i="2" s="1"/>
  <c r="I24" i="2"/>
  <c r="AG24" i="2" s="1"/>
  <c r="AE24" i="2"/>
  <c r="AE25" i="2"/>
  <c r="I25" i="2"/>
  <c r="AG25" i="2" s="1"/>
  <c r="I30" i="2"/>
  <c r="AG30" i="2" s="1"/>
  <c r="AE30" i="2"/>
  <c r="I46" i="2"/>
  <c r="AG46" i="2" s="1"/>
  <c r="AE46" i="2"/>
  <c r="I60" i="2"/>
  <c r="AG60" i="2" s="1"/>
  <c r="AE60" i="2"/>
  <c r="E75" i="3"/>
  <c r="I72" i="2"/>
  <c r="AG72" i="2" s="1"/>
  <c r="AE72" i="2"/>
  <c r="I27" i="2"/>
  <c r="AG27" i="2" s="1"/>
  <c r="AE27" i="2"/>
  <c r="I50" i="2"/>
  <c r="AG50" i="2" s="1"/>
  <c r="AE50" i="2"/>
  <c r="I78" i="2"/>
  <c r="AG78" i="2" s="1"/>
  <c r="AE78" i="2"/>
  <c r="I65" i="2"/>
  <c r="AG65" i="2" s="1"/>
  <c r="AE65" i="2"/>
  <c r="AE77" i="2"/>
  <c r="I77" i="2"/>
  <c r="AG77" i="2" s="1"/>
  <c r="AE13" i="2"/>
  <c r="I13" i="2"/>
  <c r="AG13" i="2" s="1"/>
  <c r="I52" i="2"/>
  <c r="AG52" i="2" s="1"/>
  <c r="AE52" i="2"/>
  <c r="I67" i="2"/>
  <c r="AG67" i="2" s="1"/>
  <c r="AE67" i="2"/>
  <c r="D14" i="4"/>
  <c r="D16" i="4"/>
  <c r="D23" i="4" s="1"/>
  <c r="D30" i="4" s="1"/>
  <c r="I32" i="2"/>
  <c r="AG32" i="2" s="1"/>
  <c r="AE32" i="2"/>
  <c r="I43" i="2"/>
  <c r="AG43" i="2" s="1"/>
  <c r="AE43" i="2"/>
  <c r="I26" i="2"/>
  <c r="AG26" i="2" s="1"/>
  <c r="AE26" i="2"/>
  <c r="I28" i="2"/>
  <c r="AG28" i="2" s="1"/>
  <c r="AE28" i="2"/>
  <c r="AE48" i="2"/>
  <c r="I48" i="2"/>
  <c r="AG48" i="2" s="1"/>
  <c r="I21" i="2"/>
  <c r="AG21" i="2" s="1"/>
  <c r="AE21" i="2"/>
  <c r="I80" i="2"/>
  <c r="AG80" i="2" s="1"/>
  <c r="AE80" i="2"/>
  <c r="I44" i="2"/>
  <c r="AG44" i="2" s="1"/>
  <c r="AE44" i="2"/>
  <c r="I11" i="2"/>
  <c r="AG11" i="2" s="1"/>
  <c r="AE11" i="2"/>
  <c r="D42" i="3"/>
  <c r="J42" i="3" s="1"/>
  <c r="J35" i="3"/>
  <c r="D18" i="3"/>
  <c r="J13" i="3"/>
  <c r="I58" i="2"/>
  <c r="AG58" i="2" s="1"/>
  <c r="AE58" i="2"/>
  <c r="I29" i="2"/>
  <c r="AG29" i="2" s="1"/>
  <c r="AE29" i="2"/>
  <c r="I71" i="2"/>
  <c r="AG71" i="2" s="1"/>
  <c r="AE71" i="2"/>
  <c r="I49" i="2"/>
  <c r="AG49" i="2" s="1"/>
  <c r="AE49" i="2"/>
  <c r="I68" i="2"/>
  <c r="AG68" i="2" s="1"/>
  <c r="AE68" i="2"/>
  <c r="I22" i="2"/>
  <c r="AG22" i="2" s="1"/>
  <c r="AE22" i="2"/>
  <c r="I34" i="2"/>
  <c r="AG34" i="2" s="1"/>
  <c r="AE34" i="2"/>
  <c r="I63" i="2"/>
  <c r="AG63" i="2" s="1"/>
  <c r="AE63" i="2"/>
  <c r="I40" i="2"/>
  <c r="AG40" i="2" s="1"/>
  <c r="AE40" i="2"/>
  <c r="J18" i="3" l="1"/>
  <c r="D23" i="3"/>
  <c r="J17" i="3"/>
  <c r="D22" i="3"/>
  <c r="D27" i="3" l="1"/>
  <c r="J27" i="3" s="1"/>
  <c r="J22" i="3"/>
  <c r="D28" i="3"/>
  <c r="J28" i="3" s="1"/>
  <c r="J23" i="3"/>
  <c r="O5" i="2" l="1"/>
  <c r="O16" i="2" s="1"/>
  <c r="X12" i="2" l="1"/>
  <c r="AC12" i="2" s="1"/>
  <c r="X49" i="2"/>
  <c r="AC49" i="2" s="1"/>
  <c r="X73" i="2"/>
  <c r="AC73" i="2" s="1"/>
  <c r="X41" i="2"/>
  <c r="AC41" i="2" s="1"/>
  <c r="X70" i="2"/>
  <c r="AC70" i="2" s="1"/>
  <c r="X71" i="2"/>
  <c r="AC71" i="2" s="1"/>
  <c r="X65" i="2"/>
  <c r="AC65" i="2" s="1"/>
  <c r="X42" i="2"/>
  <c r="AC42" i="2" s="1"/>
  <c r="X77" i="2"/>
  <c r="AC77" i="2" s="1"/>
  <c r="X51" i="2"/>
  <c r="AC51" i="2" s="1"/>
  <c r="X28" i="2"/>
  <c r="AC28" i="2" s="1"/>
  <c r="X78" i="2"/>
  <c r="AC78" i="2" s="1"/>
  <c r="X52" i="2"/>
  <c r="AC52" i="2" s="1"/>
  <c r="X54" i="2"/>
  <c r="AC54" i="2" s="1"/>
  <c r="X16" i="2"/>
  <c r="AC16" i="2" s="1"/>
  <c r="X20" i="2"/>
  <c r="AC20" i="2" s="1"/>
  <c r="X24" i="2"/>
  <c r="AC24" i="2" s="1"/>
  <c r="X25" i="2"/>
  <c r="AC25" i="2" s="1"/>
  <c r="X34" i="2"/>
  <c r="AC34" i="2" s="1"/>
  <c r="X19" i="2"/>
  <c r="AC19" i="2" s="1"/>
  <c r="X79" i="2"/>
  <c r="AC79" i="2" s="1"/>
  <c r="X13" i="2"/>
  <c r="AC13" i="2" s="1"/>
  <c r="X38" i="2"/>
  <c r="AC38" i="2" s="1"/>
  <c r="X32" i="2"/>
  <c r="AC32" i="2" s="1"/>
  <c r="X31" i="2"/>
  <c r="AC31" i="2" s="1"/>
  <c r="X56" i="2"/>
  <c r="AC56" i="2" s="1"/>
  <c r="X60" i="2"/>
  <c r="AC60" i="2" s="1"/>
  <c r="X64" i="2"/>
  <c r="AC64" i="2" s="1"/>
  <c r="X30" i="2"/>
  <c r="AC30" i="2" s="1"/>
  <c r="X15" i="2"/>
  <c r="AC15" i="2" s="1"/>
  <c r="X11" i="2"/>
  <c r="AC11" i="2" s="1"/>
  <c r="X45" i="2"/>
  <c r="AC45" i="2" s="1"/>
  <c r="X63" i="2"/>
  <c r="AC63" i="2" s="1"/>
  <c r="X66" i="2"/>
  <c r="AC66" i="2" s="1"/>
  <c r="X53" i="2"/>
  <c r="AC53" i="2" s="1"/>
  <c r="X21" i="2"/>
  <c r="AC21" i="2" s="1"/>
  <c r="X46" i="2"/>
  <c r="AC46" i="2" s="1"/>
  <c r="X47" i="2"/>
  <c r="AC47" i="2" s="1"/>
  <c r="X48" i="2"/>
  <c r="AC48" i="2" s="1"/>
  <c r="X14" i="2"/>
  <c r="AC14" i="2" s="1"/>
  <c r="X17" i="2"/>
  <c r="AC17" i="2" s="1"/>
  <c r="X18" i="2"/>
  <c r="AC18" i="2" s="1"/>
  <c r="X22" i="2"/>
  <c r="AC22" i="2" s="1"/>
  <c r="X57" i="2"/>
  <c r="AC57" i="2" s="1"/>
  <c r="X55" i="2"/>
  <c r="AC55" i="2" s="1"/>
  <c r="X44" i="2"/>
  <c r="AC44" i="2" s="1"/>
  <c r="X23" i="2"/>
  <c r="AC23" i="2" s="1"/>
  <c r="X40" i="2"/>
  <c r="AC40" i="2" s="1"/>
  <c r="X61" i="2"/>
  <c r="AC61" i="2" s="1"/>
  <c r="X62" i="2"/>
  <c r="AC62" i="2" s="1"/>
  <c r="X33" i="2"/>
  <c r="AC33" i="2" s="1"/>
  <c r="X50" i="2"/>
  <c r="AC50" i="2" s="1"/>
  <c r="X35" i="2"/>
  <c r="AC35" i="2" s="1"/>
  <c r="X58" i="2"/>
  <c r="AC58" i="2" s="1"/>
  <c r="X67" i="2"/>
  <c r="AC67" i="2" s="1"/>
  <c r="X26" i="2"/>
  <c r="AC26" i="2" s="1"/>
  <c r="X36" i="2"/>
  <c r="AC36" i="2" s="1"/>
  <c r="X76" i="2"/>
  <c r="AC76" i="2" s="1"/>
  <c r="X80" i="2"/>
  <c r="AC80" i="2" s="1"/>
  <c r="X37" i="2"/>
  <c r="AC37" i="2" s="1"/>
  <c r="X68" i="2"/>
  <c r="AC68" i="2" s="1"/>
  <c r="X72" i="2"/>
  <c r="AC72" i="2" s="1"/>
  <c r="X27" i="2"/>
  <c r="AC27" i="2" s="1"/>
  <c r="X59" i="2"/>
  <c r="AC59" i="2" s="1"/>
  <c r="X43" i="2"/>
  <c r="AC43" i="2" s="1"/>
  <c r="X75" i="2"/>
  <c r="AC75" i="2" s="1"/>
  <c r="X74" i="2"/>
  <c r="AC74" i="2" s="1"/>
  <c r="X39" i="2"/>
  <c r="AC39" i="2" s="1"/>
  <c r="X29" i="2"/>
  <c r="AC29" i="2" s="1"/>
  <c r="X69" i="2"/>
  <c r="AC69" i="2" s="1"/>
  <c r="P5" i="2" l="1"/>
  <c r="P16" i="2" s="1"/>
  <c r="Y24" i="2" l="1"/>
  <c r="AD24" i="2" s="1"/>
  <c r="Y64" i="2"/>
  <c r="AD64" i="2" s="1"/>
  <c r="Y50" i="2"/>
  <c r="AD50" i="2" s="1"/>
  <c r="Y67" i="2"/>
  <c r="AD67" i="2" s="1"/>
  <c r="Y46" i="2"/>
  <c r="AD46" i="2" s="1"/>
  <c r="Y45" i="2"/>
  <c r="AD45" i="2" s="1"/>
  <c r="Y47" i="2"/>
  <c r="AD47" i="2" s="1"/>
  <c r="Y51" i="2"/>
  <c r="AD51" i="2" s="1"/>
  <c r="Y38" i="2"/>
  <c r="AD38" i="2" s="1"/>
  <c r="Y44" i="2"/>
  <c r="AD44" i="2" s="1"/>
  <c r="Y41" i="2"/>
  <c r="AD41" i="2" s="1"/>
  <c r="Y43" i="2"/>
  <c r="AD43" i="2" s="1"/>
  <c r="Y12" i="2"/>
  <c r="AD12" i="2" s="1"/>
  <c r="Y52" i="2"/>
  <c r="AD52" i="2" s="1"/>
  <c r="Y77" i="2"/>
  <c r="AD77" i="2" s="1"/>
  <c r="Y69" i="2"/>
  <c r="AD69" i="2" s="1"/>
  <c r="Y54" i="2"/>
  <c r="AD54" i="2" s="1"/>
  <c r="Y75" i="2"/>
  <c r="AD75" i="2" s="1"/>
  <c r="Y76" i="2"/>
  <c r="AD76" i="2" s="1"/>
  <c r="Y25" i="2"/>
  <c r="AD25" i="2" s="1"/>
  <c r="Y74" i="2"/>
  <c r="AD74" i="2" s="1"/>
  <c r="Y16" i="2"/>
  <c r="AD16" i="2" s="1"/>
  <c r="Y20" i="2"/>
  <c r="AD20" i="2" s="1"/>
  <c r="Y31" i="2"/>
  <c r="AD31" i="2" s="1"/>
  <c r="Y72" i="2"/>
  <c r="AD72" i="2" s="1"/>
  <c r="Y11" i="2"/>
  <c r="AD11" i="2" s="1"/>
  <c r="Y60" i="2"/>
  <c r="AD60" i="2" s="1"/>
  <c r="Y33" i="2"/>
  <c r="AD33" i="2" s="1"/>
  <c r="Y14" i="2"/>
  <c r="AD14" i="2" s="1"/>
  <c r="Y48" i="2"/>
  <c r="AD48" i="2" s="1"/>
  <c r="Y13" i="2"/>
  <c r="AD13" i="2" s="1"/>
  <c r="Y49" i="2"/>
  <c r="AD49" i="2" s="1"/>
  <c r="Y17" i="2"/>
  <c r="AD17" i="2" s="1"/>
  <c r="Y55" i="2"/>
  <c r="AD55" i="2" s="1"/>
  <c r="Y73" i="2"/>
  <c r="AD73" i="2" s="1"/>
  <c r="Y78" i="2"/>
  <c r="AD78" i="2" s="1"/>
  <c r="Y15" i="2"/>
  <c r="AD15" i="2" s="1"/>
  <c r="Y29" i="2"/>
  <c r="AD29" i="2" s="1"/>
  <c r="Y36" i="2"/>
  <c r="AD36" i="2" s="1"/>
  <c r="Y18" i="2"/>
  <c r="AD18" i="2" s="1"/>
  <c r="Y40" i="2"/>
  <c r="AD40" i="2" s="1"/>
  <c r="Y56" i="2"/>
  <c r="AD56" i="2" s="1"/>
  <c r="Y39" i="2"/>
  <c r="AD39" i="2" s="1"/>
  <c r="Y58" i="2"/>
  <c r="AD58" i="2" s="1"/>
  <c r="Y42" i="2"/>
  <c r="AD42" i="2" s="1"/>
  <c r="Y65" i="2"/>
  <c r="AD65" i="2" s="1"/>
  <c r="Y26" i="2"/>
  <c r="AD26" i="2" s="1"/>
  <c r="Y80" i="2"/>
  <c r="AD80" i="2" s="1"/>
  <c r="Y63" i="2"/>
  <c r="AD63" i="2" s="1"/>
  <c r="Y68" i="2"/>
  <c r="AD68" i="2" s="1"/>
  <c r="Y34" i="2"/>
  <c r="AD34" i="2" s="1"/>
  <c r="Y35" i="2"/>
  <c r="AD35" i="2" s="1"/>
  <c r="Y23" i="2"/>
  <c r="AD23" i="2" s="1"/>
  <c r="Y21" i="2"/>
  <c r="AD21" i="2" s="1"/>
  <c r="Y57" i="2"/>
  <c r="AD57" i="2" s="1"/>
  <c r="Y62" i="2"/>
  <c r="AD62" i="2" s="1"/>
  <c r="Y53" i="2"/>
  <c r="AD53" i="2" s="1"/>
  <c r="Y79" i="2"/>
  <c r="AD79" i="2" s="1"/>
  <c r="Y37" i="2"/>
  <c r="AD37" i="2" s="1"/>
  <c r="Y30" i="2"/>
  <c r="AD30" i="2" s="1"/>
  <c r="Y28" i="2"/>
  <c r="AD28" i="2" s="1"/>
  <c r="Y70" i="2"/>
  <c r="AD70" i="2" s="1"/>
  <c r="Y32" i="2"/>
  <c r="AD32" i="2" s="1"/>
  <c r="Y61" i="2"/>
  <c r="AD61" i="2" s="1"/>
  <c r="Y22" i="2"/>
  <c r="AD22" i="2" s="1"/>
  <c r="Y66" i="2"/>
  <c r="AD66" i="2" s="1"/>
  <c r="Y59" i="2"/>
  <c r="AD59" i="2" s="1"/>
  <c r="Y19" i="2"/>
  <c r="AD19" i="2" s="1"/>
  <c r="Y27" i="2"/>
  <c r="AD27" i="2" s="1"/>
  <c r="Y71" i="2"/>
  <c r="AD7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Gorveatt, Chelsey</author>
  </authors>
  <commentList>
    <comment ref="C72" authorId="0" shapeId="0" xr:uid="{DAB79744-CEF0-449D-A412-8B4EC8BC8FDA}">
      <text>
        <r>
          <rPr>
            <b/>
            <sz val="9"/>
            <color indexed="81"/>
            <rFont val="Tahoma"/>
            <family val="2"/>
          </rPr>
          <t>Gorveatt, Chelsey:</t>
        </r>
        <r>
          <rPr>
            <sz val="9"/>
            <color indexed="81"/>
            <rFont val="Tahoma"/>
            <family val="2"/>
          </rPr>
          <t xml:space="preserve">
Base rate</t>
        </r>
      </text>
    </comment>
    <comment ref="C73" authorId="0" shapeId="0" xr:uid="{8996E236-74BE-4589-8782-FE11FEB4D7E1}">
      <text>
        <r>
          <rPr>
            <b/>
            <sz val="9"/>
            <color indexed="81"/>
            <rFont val="Tahoma"/>
            <family val="2"/>
          </rPr>
          <t>Gorveatt, Chelsey:</t>
        </r>
        <r>
          <rPr>
            <sz val="9"/>
            <color indexed="81"/>
            <rFont val="Tahoma"/>
            <family val="2"/>
          </rPr>
          <t xml:space="preserve">
Base rate</t>
        </r>
      </text>
    </comment>
  </commentList>
</comments>
</file>

<file path=xl/sharedStrings.xml><?xml version="1.0" encoding="utf-8"?>
<sst xmlns="http://schemas.openxmlformats.org/spreadsheetml/2006/main" count="517" uniqueCount="259">
  <si>
    <t>br_kwh_blk2_rate</t>
  </si>
  <si>
    <t>br_kwh_blk3_lmt</t>
  </si>
  <si>
    <t>br_kwh_blk3_rate</t>
  </si>
  <si>
    <t>br_all_elec_dem</t>
  </si>
  <si>
    <t>br_all_elec_kwh</t>
  </si>
  <si>
    <t>br_wholesale_credit</t>
  </si>
  <si>
    <t>br_light_ownership</t>
  </si>
  <si>
    <t>br_light_type</t>
  </si>
  <si>
    <t>br_light_wattage</t>
  </si>
  <si>
    <t>br_kwh_light</t>
  </si>
  <si>
    <t>br_min_bill</t>
  </si>
  <si>
    <t>br_flat_rate</t>
  </si>
  <si>
    <t>br_prcnt_prv</t>
  </si>
  <si>
    <t>br_fix_chg2</t>
  </si>
  <si>
    <t>br_ecam</t>
  </si>
  <si>
    <t>br_surchg_rebate</t>
  </si>
  <si>
    <t>Field0</t>
  </si>
  <si>
    <t>2005</t>
  </si>
  <si>
    <t xml:space="preserve">RESIDENTIAL URBAN             </t>
  </si>
  <si>
    <t xml:space="preserve">RESIDENTIAL RURAL             </t>
  </si>
  <si>
    <t xml:space="preserve">RESIDENTIAL SEASONAL 1        </t>
  </si>
  <si>
    <t xml:space="preserve">RESIDENTIAL SEASONAL 2        </t>
  </si>
  <si>
    <t xml:space="preserve">GENERAL SERVICE 1             </t>
  </si>
  <si>
    <t xml:space="preserve">GENERAL SERVICE SEASONAL      </t>
  </si>
  <si>
    <t xml:space="preserve">GENERAL SERVICE 2             </t>
  </si>
  <si>
    <t xml:space="preserve">LARGE INDUSTRIAL              </t>
  </si>
  <si>
    <t xml:space="preserve">SMALL INDUSTRIAL              </t>
  </si>
  <si>
    <t xml:space="preserve">WHOLESALE 1 YEAR CONTRACT     </t>
  </si>
  <si>
    <t xml:space="preserve">WHOLESALE 10 YEAR CONTRACT    </t>
  </si>
  <si>
    <t>610</t>
  </si>
  <si>
    <t xml:space="preserve">POLE RENTAL - WOOD            </t>
  </si>
  <si>
    <t>611</t>
  </si>
  <si>
    <t xml:space="preserve">POLE RENTAL - CONCRETE        </t>
  </si>
  <si>
    <t>620</t>
  </si>
  <si>
    <t xml:space="preserve">200 W HPS ST LIGHTS - RENTED  </t>
  </si>
  <si>
    <t>630</t>
  </si>
  <si>
    <t xml:space="preserve"> 70 W HPS ST LIGHTS - RENTED  </t>
  </si>
  <si>
    <t>631</t>
  </si>
  <si>
    <t xml:space="preserve">100 W HPS ST LIGHTS - RENTED  </t>
  </si>
  <si>
    <t>632</t>
  </si>
  <si>
    <t xml:space="preserve">150 W HPS ST LIGHTS - RENTED  </t>
  </si>
  <si>
    <t>633</t>
  </si>
  <si>
    <t xml:space="preserve">250 W HPS ST LIGHTS - RENTED  </t>
  </si>
  <si>
    <t>634</t>
  </si>
  <si>
    <t xml:space="preserve">400 W HPS ST LIGHTS - RENTED  </t>
  </si>
  <si>
    <t>635</t>
  </si>
  <si>
    <t xml:space="preserve">125 W MV ST LIGHTS - RENTED   </t>
  </si>
  <si>
    <t>636</t>
  </si>
  <si>
    <t xml:space="preserve">175 W MV ST LIGHTS - RENTED   </t>
  </si>
  <si>
    <t>637</t>
  </si>
  <si>
    <t xml:space="preserve">250 W MV ST LIGHTS - RENTED   </t>
  </si>
  <si>
    <t>638</t>
  </si>
  <si>
    <t xml:space="preserve">400 W MV ST LIGHTS - RENTED   </t>
  </si>
  <si>
    <t>639</t>
  </si>
  <si>
    <t xml:space="preserve"> 70 W CITY LANTERNS - RENTED  </t>
  </si>
  <si>
    <t>640</t>
  </si>
  <si>
    <t xml:space="preserve"> 70 W HPS ST LIGHTS - OWNED   </t>
  </si>
  <si>
    <t>641</t>
  </si>
  <si>
    <t xml:space="preserve">100 W HPS ST LIGHTS - OWNED   </t>
  </si>
  <si>
    <t>642</t>
  </si>
  <si>
    <t xml:space="preserve">150 W HPS ST LIGHTS - OWNED   </t>
  </si>
  <si>
    <t>643</t>
  </si>
  <si>
    <t xml:space="preserve">250 W HPS ST LIGHTS - OWNED   </t>
  </si>
  <si>
    <t>644</t>
  </si>
  <si>
    <t xml:space="preserve">400 W HPS ST LIGHTS - OWNED   </t>
  </si>
  <si>
    <t>645</t>
  </si>
  <si>
    <t xml:space="preserve">125 W MV ST LIGHTS - OWNED    </t>
  </si>
  <si>
    <t>646</t>
  </si>
  <si>
    <t xml:space="preserve">175 W MV ST LIGHTS - OWNED    </t>
  </si>
  <si>
    <t>647</t>
  </si>
  <si>
    <t xml:space="preserve">250 W MV ST LIGHTS - OWNED    </t>
  </si>
  <si>
    <t>648</t>
  </si>
  <si>
    <t xml:space="preserve">400 W MV ST LIGHTS - OWNED    </t>
  </si>
  <si>
    <t>650</t>
  </si>
  <si>
    <t xml:space="preserve">200 W HPS ST LIGHTS - OWNED   </t>
  </si>
  <si>
    <t>720</t>
  </si>
  <si>
    <t>200 W HPS YARD LIGHTS - RENTED</t>
  </si>
  <si>
    <t>730</t>
  </si>
  <si>
    <t xml:space="preserve"> 70 W HPS YARD LIGHTS - RENTED</t>
  </si>
  <si>
    <t>731</t>
  </si>
  <si>
    <t>100 W HPS YARD LIGHTS - RENTED</t>
  </si>
  <si>
    <t>732</t>
  </si>
  <si>
    <t>150 W HPS YARD LIGHTS - RENTED</t>
  </si>
  <si>
    <t>733</t>
  </si>
  <si>
    <t>250 W HPS YARD LIGHTS - RENTED</t>
  </si>
  <si>
    <t>734</t>
  </si>
  <si>
    <t>400 W HPS YARD LIGHTS - RENTED</t>
  </si>
  <si>
    <t>735</t>
  </si>
  <si>
    <t xml:space="preserve">125 W MV YARD LIGHTS - RENTED </t>
  </si>
  <si>
    <t>736</t>
  </si>
  <si>
    <t xml:space="preserve">175 W MV YARD LIGHTS - RENTED </t>
  </si>
  <si>
    <t>737</t>
  </si>
  <si>
    <t xml:space="preserve">250 W MV YARD LIGHTS - RENTED </t>
  </si>
  <si>
    <t>738</t>
  </si>
  <si>
    <t xml:space="preserve">400 W MV YARD LIGHTS - RENTED </t>
  </si>
  <si>
    <t>740</t>
  </si>
  <si>
    <t xml:space="preserve"> 70 W HPS YARD LIGHTS - OWNED </t>
  </si>
  <si>
    <t>741</t>
  </si>
  <si>
    <t xml:space="preserve">100 W HPS YARD LIGHTS - OWNED </t>
  </si>
  <si>
    <t>742</t>
  </si>
  <si>
    <t xml:space="preserve">150 W HPS YARD LIGHTS - OWNED </t>
  </si>
  <si>
    <t>743</t>
  </si>
  <si>
    <t xml:space="preserve">250 W HPS YARD LIGHTS - OWNED </t>
  </si>
  <si>
    <t>744</t>
  </si>
  <si>
    <t xml:space="preserve">400 W HPS YARD LIGHTS - OWNED </t>
  </si>
  <si>
    <t>745</t>
  </si>
  <si>
    <t xml:space="preserve">125 W MV YARD LIGHTS - OWNED  </t>
  </si>
  <si>
    <t>746</t>
  </si>
  <si>
    <t xml:space="preserve">175 W MV YARD LIGHTS - OWNED  </t>
  </si>
  <si>
    <t>747</t>
  </si>
  <si>
    <t xml:space="preserve">250 W MV YARD LIGHTS - OWNED  </t>
  </si>
  <si>
    <t>748</t>
  </si>
  <si>
    <t xml:space="preserve">400 W MV YARD LIGHTS - OWNED  </t>
  </si>
  <si>
    <t>749</t>
  </si>
  <si>
    <t xml:space="preserve">180 W LPS YARD LIGHTS - OWNED </t>
  </si>
  <si>
    <t>750</t>
  </si>
  <si>
    <t xml:space="preserve">200 W HPS YARD LIGHTS - OWNED </t>
  </si>
  <si>
    <t>751</t>
  </si>
  <si>
    <t xml:space="preserve">135 W LPS YARD LIGHTS - OWNED </t>
  </si>
  <si>
    <t>752</t>
  </si>
  <si>
    <t xml:space="preserve"> 90 W LPS YARD LIGHTS - OWNED </t>
  </si>
  <si>
    <t>753</t>
  </si>
  <si>
    <t>250 W FLD YARD LIGHTS - RENTED</t>
  </si>
  <si>
    <t>754</t>
  </si>
  <si>
    <t>400 W FLD YARD LIGHTS - RENTED</t>
  </si>
  <si>
    <t>755</t>
  </si>
  <si>
    <t>250 W HAL YARD LIGHTS - RENTED</t>
  </si>
  <si>
    <t>756</t>
  </si>
  <si>
    <t>400 W HAL YARD LIGHTS - RENTED</t>
  </si>
  <si>
    <t>757</t>
  </si>
  <si>
    <t>1000 W HL YARD LIGHTS - RENTED</t>
  </si>
  <si>
    <t xml:space="preserve"> 8 HOUR LIGHTING              </t>
  </si>
  <si>
    <t xml:space="preserve">12 HOUR LIGHTING              </t>
  </si>
  <si>
    <t xml:space="preserve">24 HOUR LIGHTING              </t>
  </si>
  <si>
    <t xml:space="preserve">AIR RAID &amp; FIRE SIRENS        </t>
  </si>
  <si>
    <t xml:space="preserve">OUTDOOR CHRISTMAS LIGHTING    </t>
  </si>
  <si>
    <t>Rate Category</t>
  </si>
  <si>
    <t>Service Charge</t>
  </si>
  <si>
    <t>Energy Charge 1st Block</t>
  </si>
  <si>
    <t>Energy Charge 2nd Block</t>
  </si>
  <si>
    <t>Ecam</t>
  </si>
  <si>
    <t>Demand Charge 1st Block</t>
  </si>
  <si>
    <t>Demand Charge 2nd Block</t>
  </si>
  <si>
    <t>Demand Charge 3rd Block</t>
  </si>
  <si>
    <t>Residential Rural</t>
  </si>
  <si>
    <t>Residential Seasonal</t>
  </si>
  <si>
    <t>Residential Seasonal Option</t>
  </si>
  <si>
    <t>Demand Charge - per kW for balance of kW</t>
  </si>
  <si>
    <t>Energy Charge per kWh for balance of kWh</t>
  </si>
  <si>
    <t>Energy Charge per kWh for balance kWh</t>
  </si>
  <si>
    <t>General Service II</t>
  </si>
  <si>
    <t>Demand Charge - per kW for balance of kW:</t>
  </si>
  <si>
    <t>(a) per kilowatt or</t>
  </si>
  <si>
    <t>(b) the number of kilowatt hours consumed in the period times</t>
  </si>
  <si>
    <t>Energy Charge per kWh for next 5,000 kWh</t>
  </si>
  <si>
    <t>Small Industrial</t>
  </si>
  <si>
    <t>Demand Charge - per kW</t>
  </si>
  <si>
    <t>Energy Charge per kWh for first 100 kWh per kW billing demand</t>
  </si>
  <si>
    <t>Large Industrial</t>
  </si>
  <si>
    <t>Demand Charge per kW</t>
  </si>
  <si>
    <t>Energy  Charge per kWh</t>
  </si>
  <si>
    <t>Short Term Unmetered Rates</t>
  </si>
  <si>
    <t>Connection Charge:</t>
  </si>
  <si>
    <t>Single-Phase</t>
  </si>
  <si>
    <t>Three-Phase</t>
  </si>
  <si>
    <t>Energy Charge:</t>
  </si>
  <si>
    <t xml:space="preserve"> per kWh of estimated consumption </t>
  </si>
  <si>
    <t>Monthly</t>
  </si>
  <si>
    <t>kWh</t>
  </si>
  <si>
    <t>Lamp Wattage</t>
  </si>
  <si>
    <t>Type</t>
  </si>
  <si>
    <t>HPS</t>
  </si>
  <si>
    <t>MV</t>
  </si>
  <si>
    <t>Lanterns</t>
  </si>
  <si>
    <t>LPS</t>
  </si>
  <si>
    <t>Flood</t>
  </si>
  <si>
    <t>Halide</t>
  </si>
  <si>
    <t xml:space="preserve">St Lights - Rented  </t>
  </si>
  <si>
    <t xml:space="preserve">St Lights - Rented   </t>
  </si>
  <si>
    <t xml:space="preserve">City Lanterns - Rented  </t>
  </si>
  <si>
    <t xml:space="preserve">St Lights - Owned   </t>
  </si>
  <si>
    <t xml:space="preserve">St Lights - Owned    </t>
  </si>
  <si>
    <t>Yard Lights - Rented</t>
  </si>
  <si>
    <t xml:space="preserve">Yard Lights - Rented </t>
  </si>
  <si>
    <t xml:space="preserve">Yard Lights - Owned </t>
  </si>
  <si>
    <t xml:space="preserve">Air Raid &amp; Fire Sirens        </t>
  </si>
  <si>
    <t>Currently no customers in this rate category</t>
  </si>
  <si>
    <t>Pole Rental -Wood</t>
  </si>
  <si>
    <t>Pole Rental -Concrete</t>
  </si>
  <si>
    <t>Minimum Charge</t>
  </si>
  <si>
    <t xml:space="preserve">8 Hour Lighting per kWh            </t>
  </si>
  <si>
    <t>12 Hour Lighting per kWh</t>
  </si>
  <si>
    <t>B.    Where transformer installations are required, the following connection charges will apply:</t>
  </si>
  <si>
    <t>(1)  Up to and including 10 kVA</t>
  </si>
  <si>
    <t>(2)  11 kVA to 15 kVA</t>
  </si>
  <si>
    <t>(3)  16 kVA to 25 kVA</t>
  </si>
  <si>
    <t>(4)  26 kVA to 37 kVA</t>
  </si>
  <si>
    <t xml:space="preserve">(5)  38 kVA to 50 kVA </t>
  </si>
  <si>
    <t>(6)  51 kVA to 75 kVA</t>
  </si>
  <si>
    <t>(7)  76 kVA to 125 kVA</t>
  </si>
  <si>
    <t>(8)  Above 125 kVA</t>
  </si>
  <si>
    <t>A.    Connecting to existing secondary voltage</t>
  </si>
  <si>
    <t>Energy Charge per kWh for first 5,000 kWh</t>
  </si>
  <si>
    <t>Energy  Charge per kWh for all kWh in the first block</t>
  </si>
  <si>
    <t>Energy  Charge per kWh for balance of kWh in the month</t>
  </si>
  <si>
    <t>Annual</t>
  </si>
  <si>
    <t>Demand Charge - per kW for first 20 kW</t>
  </si>
  <si>
    <t>24 Hour Lighting per kWh</t>
  </si>
  <si>
    <t>Customer Owned Outdoor Recreational Lighting</t>
  </si>
  <si>
    <t>LED</t>
  </si>
  <si>
    <t>Unmetered Rates (based on 100 watt fixture)</t>
  </si>
  <si>
    <t>Energy Charge per kWh for first 2,000 kWh</t>
  </si>
  <si>
    <t xml:space="preserve">Outdoor Christmas Lighting - 5.77¢ per watt of connected load per week   </t>
  </si>
  <si>
    <t>Current Rates</t>
  </si>
  <si>
    <r>
      <t xml:space="preserve">Long Term Contract </t>
    </r>
    <r>
      <rPr>
        <sz val="11"/>
        <color indexed="8"/>
        <rFont val="Arial"/>
        <family val="2"/>
      </rPr>
      <t>(Currently no customers in this rate category)</t>
    </r>
  </si>
  <si>
    <r>
      <t xml:space="preserve">Short Term Contract </t>
    </r>
    <r>
      <rPr>
        <sz val="11"/>
        <color indexed="8"/>
        <rFont val="Arial"/>
        <family val="2"/>
      </rPr>
      <t>(Currently no customers in this rate category)</t>
    </r>
  </si>
  <si>
    <t>Energy Cost Adjustment Mechanism (ECAM) Rate</t>
  </si>
  <si>
    <t>Maritime Electric Company, Limited</t>
  </si>
  <si>
    <t>ecam</t>
  </si>
  <si>
    <t>Dalhousie</t>
  </si>
  <si>
    <t>Basic Rate</t>
  </si>
  <si>
    <t>ECAM</t>
  </si>
  <si>
    <t>Total</t>
  </si>
  <si>
    <t>Lepreau-monthly</t>
  </si>
  <si>
    <t>Lepreau-replacement</t>
  </si>
  <si>
    <t>Lepreau-replacement(MECL)</t>
  </si>
  <si>
    <t>ROE Rebate</t>
  </si>
  <si>
    <t>Lepreau - 2014</t>
  </si>
  <si>
    <t>check</t>
  </si>
  <si>
    <t>Schedule of Rates</t>
  </si>
  <si>
    <t>Billing System</t>
  </si>
  <si>
    <t>n/a</t>
  </si>
  <si>
    <t>Rate</t>
  </si>
  <si>
    <t>Code</t>
  </si>
  <si>
    <t>*</t>
  </si>
  <si>
    <t>These charges are applicable to existing fixtures only.</t>
  </si>
  <si>
    <t>General Service</t>
  </si>
  <si>
    <t>General Service - Seasonal Operators Option</t>
  </si>
  <si>
    <t>Cable Contingency/DSM</t>
  </si>
  <si>
    <t>70 W HPS Equivalent St Lights - Rented</t>
  </si>
  <si>
    <t>100 W HPS Equivalent St Lights - Rented</t>
  </si>
  <si>
    <t>175 W MV Equivalent St Lights - Rented</t>
  </si>
  <si>
    <t>150 W/200 W HPS Equivalent St Lights - Rented</t>
  </si>
  <si>
    <t>Residential</t>
  </si>
  <si>
    <t>Basic Rate - first block</t>
  </si>
  <si>
    <t>Basic Rate - second block</t>
  </si>
  <si>
    <t>Total rate - first block</t>
  </si>
  <si>
    <t>Total rate - second block</t>
  </si>
  <si>
    <t>EE&amp;C</t>
  </si>
  <si>
    <t>Riders</t>
  </si>
  <si>
    <t>Per light</t>
  </si>
  <si>
    <t>Sales Forecast</t>
  </si>
  <si>
    <t>Total Rate</t>
  </si>
  <si>
    <t>2025 Check</t>
  </si>
  <si>
    <t>2026 Check</t>
  </si>
  <si>
    <t>CHECK</t>
  </si>
  <si>
    <t>Base Rate - first block</t>
  </si>
  <si>
    <t>Base Rate - balance of kWh</t>
  </si>
  <si>
    <t>Basic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</si>
</sst>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\(&quot;$&quot;#,##0.00\)"/>
    <numFmt numFmtId="165" formatCode="_(&quot;$&quot;* #,##0.0000_);_(&quot;$&quot;* \(#,##0.0000\);_(&quot;$&quot;* &quot;-&quot;??_);_(@_)"/>
    <numFmt numFmtId="166" formatCode="0.0000"/>
    <numFmt numFmtId="167" formatCode="_(* #,##0_);_(* \(#,##0\);_(* &quot;-&quot;??_);_(@_)"/>
    <numFmt numFmtId="168" formatCode="0.00000"/>
    <numFmt numFmtId="169" formatCode="[$-409]mmmm\ d\,\ yyyy;@"/>
    <numFmt numFmtId="170" formatCode="_(* #,##0.0000_);_(* \(#,##0.0000\);_(* &quot;-&quot;??_);_(@_)"/>
    <numFmt numFmtId="172" formatCode="_(* #,##0.00000_);_(* \(#,##0.00000\);_(* &quot;-&quot;??_);_(@_)"/>
    <numFmt numFmtId="173" formatCode="_(* #,##0.000000_);_(* \(#,##0.000000\);_(* &quot;-&quot;??_);_(@_)"/>
    <numFmt numFmtId="174" formatCode="_(* #,##0.0000_);_(* \(#,##0.0000\);_(* &quot;-&quot;????_);_(@_)"/>
    <numFmt numFmtId="175" formatCode="0.000000000"/>
    <numFmt numFmtId="176" formatCode="0.0%"/>
  </numFmts>
  <fonts count="30" x14ac:knownFonts="1">
    <font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1"/>
      <color indexed="8"/>
      <name val="Garamond"/>
      <family val="1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indexed="8"/>
      <name val="Cambria"/>
      <family val="1"/>
    </font>
    <font>
      <sz val="9"/>
      <color indexed="8"/>
      <name val="Arial"/>
      <family val="2"/>
    </font>
    <font>
      <sz val="11"/>
      <name val="Arial"/>
      <family val="2"/>
    </font>
    <font>
      <sz val="12"/>
      <color indexed="8"/>
      <name val="Arial"/>
      <family val="2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B050"/>
      <name val="Arial"/>
      <family val="2"/>
    </font>
    <font>
      <sz val="11"/>
      <color rgb="FFFF0000"/>
      <name val="Arial"/>
      <family val="2"/>
    </font>
    <font>
      <sz val="10"/>
      <color rgb="FFFF0000"/>
      <name val="Cambria"/>
      <family val="1"/>
    </font>
    <font>
      <sz val="11"/>
      <color theme="1"/>
      <name val="Arial"/>
      <family val="2"/>
    </font>
    <font>
      <sz val="8.5"/>
      <color indexed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251">
    <xf numFmtId="0" fontId="0" fillId="0" borderId="0" xfId="0"/>
    <xf numFmtId="0" fontId="1" fillId="2" borderId="2" xfId="0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0" fillId="0" borderId="0" xfId="0" applyAlignment="1">
      <alignment horizontal="center"/>
    </xf>
    <xf numFmtId="0" fontId="7" fillId="0" borderId="0" xfId="0" applyFont="1"/>
    <xf numFmtId="0" fontId="0" fillId="3" borderId="3" xfId="0" applyFill="1" applyBorder="1" applyAlignment="1">
      <alignment horizontal="center"/>
    </xf>
    <xf numFmtId="167" fontId="1" fillId="4" borderId="0" xfId="1" applyNumberFormat="1" applyFont="1" applyFill="1" applyBorder="1" applyAlignment="1">
      <alignment horizontal="center" wrapText="1"/>
    </xf>
    <xf numFmtId="0" fontId="1" fillId="4" borderId="0" xfId="1" applyNumberFormat="1" applyFont="1" applyFill="1" applyBorder="1" applyAlignment="1">
      <alignment horizontal="center"/>
    </xf>
    <xf numFmtId="0" fontId="0" fillId="3" borderId="0" xfId="0" applyFill="1" applyAlignment="1">
      <alignment horizontal="right"/>
    </xf>
    <xf numFmtId="0" fontId="0" fillId="3" borderId="6" xfId="0" applyFill="1" applyBorder="1" applyAlignment="1">
      <alignment horizontal="right"/>
    </xf>
    <xf numFmtId="0" fontId="0" fillId="0" borderId="0" xfId="0" applyAlignment="1">
      <alignment horizontal="right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3" borderId="3" xfId="0" applyFont="1" applyFill="1" applyBorder="1"/>
    <xf numFmtId="0" fontId="10" fillId="3" borderId="0" xfId="0" applyFont="1" applyFill="1"/>
    <xf numFmtId="0" fontId="9" fillId="3" borderId="0" xfId="0" applyFont="1" applyFill="1"/>
    <xf numFmtId="0" fontId="9" fillId="3" borderId="3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3" xfId="0" applyFont="1" applyFill="1" applyBorder="1" applyAlignment="1">
      <alignment horizontal="center"/>
    </xf>
    <xf numFmtId="44" fontId="9" fillId="3" borderId="0" xfId="2" applyFont="1" applyFill="1" applyBorder="1"/>
    <xf numFmtId="165" fontId="9" fillId="3" borderId="0" xfId="2" applyNumberFormat="1" applyFont="1" applyFill="1" applyBorder="1"/>
    <xf numFmtId="0" fontId="9" fillId="3" borderId="5" xfId="0" applyFont="1" applyFill="1" applyBorder="1"/>
    <xf numFmtId="0" fontId="9" fillId="3" borderId="3" xfId="0" applyFont="1" applyFill="1" applyBorder="1"/>
    <xf numFmtId="0" fontId="9" fillId="4" borderId="3" xfId="0" applyFont="1" applyFill="1" applyBorder="1" applyAlignment="1">
      <alignment horizontal="center" wrapText="1"/>
    </xf>
    <xf numFmtId="0" fontId="9" fillId="3" borderId="4" xfId="0" applyFont="1" applyFill="1" applyBorder="1"/>
    <xf numFmtId="166" fontId="0" fillId="0" borderId="0" xfId="0" applyNumberFormat="1" applyAlignment="1">
      <alignment horizontal="center"/>
    </xf>
    <xf numFmtId="166" fontId="10" fillId="3" borderId="0" xfId="2" applyNumberFormat="1" applyFont="1" applyFill="1" applyBorder="1" applyAlignment="1">
      <alignment horizontal="right"/>
    </xf>
    <xf numFmtId="167" fontId="0" fillId="4" borderId="0" xfId="1" applyNumberFormat="1" applyFont="1" applyFill="1" applyBorder="1" applyAlignment="1">
      <alignment horizontal="center" wrapText="1"/>
    </xf>
    <xf numFmtId="166" fontId="8" fillId="3" borderId="0" xfId="2" applyNumberFormat="1" applyFont="1" applyFill="1" applyBorder="1" applyAlignment="1">
      <alignment vertical="center"/>
    </xf>
    <xf numFmtId="0" fontId="10" fillId="6" borderId="0" xfId="0" applyFont="1" applyFill="1" applyAlignment="1">
      <alignment horizontal="left"/>
    </xf>
    <xf numFmtId="166" fontId="8" fillId="6" borderId="0" xfId="2" applyNumberFormat="1" applyFont="1" applyFill="1" applyBorder="1" applyAlignment="1">
      <alignment vertical="center"/>
    </xf>
    <xf numFmtId="0" fontId="8" fillId="3" borderId="0" xfId="0" applyFont="1" applyFill="1" applyAlignment="1">
      <alignment horizontal="right"/>
    </xf>
    <xf numFmtId="0" fontId="8" fillId="3" borderId="6" xfId="0" applyFont="1" applyFill="1" applyBorder="1" applyAlignment="1">
      <alignment horizontal="right"/>
    </xf>
    <xf numFmtId="0" fontId="8" fillId="3" borderId="3" xfId="0" applyFont="1" applyFill="1" applyBorder="1" applyAlignment="1">
      <alignment horizontal="right"/>
    </xf>
    <xf numFmtId="0" fontId="8" fillId="3" borderId="7" xfId="0" applyFont="1" applyFill="1" applyBorder="1" applyAlignment="1">
      <alignment horizontal="center"/>
    </xf>
    <xf numFmtId="166" fontId="8" fillId="3" borderId="9" xfId="2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9" fillId="3" borderId="11" xfId="0" applyFont="1" applyFill="1" applyBorder="1"/>
    <xf numFmtId="0" fontId="9" fillId="3" borderId="11" xfId="0" applyFont="1" applyFill="1" applyBorder="1" applyAlignment="1">
      <alignment horizontal="center"/>
    </xf>
    <xf numFmtId="0" fontId="9" fillId="0" borderId="3" xfId="0" applyFont="1" applyBorder="1"/>
    <xf numFmtId="10" fontId="9" fillId="0" borderId="3" xfId="3" applyNumberFormat="1" applyFont="1" applyBorder="1"/>
    <xf numFmtId="0" fontId="14" fillId="3" borderId="3" xfId="0" applyFont="1" applyFill="1" applyBorder="1"/>
    <xf numFmtId="0" fontId="15" fillId="3" borderId="0" xfId="0" applyFont="1" applyFill="1"/>
    <xf numFmtId="165" fontId="14" fillId="3" borderId="0" xfId="2" applyNumberFormat="1" applyFont="1" applyFill="1" applyBorder="1" applyAlignment="1">
      <alignment horizontal="center"/>
    </xf>
    <xf numFmtId="0" fontId="16" fillId="3" borderId="3" xfId="0" applyFont="1" applyFill="1" applyBorder="1" applyAlignment="1">
      <alignment horizontal="right"/>
    </xf>
    <xf numFmtId="0" fontId="16" fillId="3" borderId="6" xfId="0" applyFont="1" applyFill="1" applyBorder="1" applyAlignment="1">
      <alignment horizontal="right"/>
    </xf>
    <xf numFmtId="0" fontId="18" fillId="0" borderId="0" xfId="0" applyFont="1"/>
    <xf numFmtId="0" fontId="1" fillId="0" borderId="0" xfId="0" applyFont="1"/>
    <xf numFmtId="168" fontId="9" fillId="0" borderId="0" xfId="0" applyNumberFormat="1" applyFont="1"/>
    <xf numFmtId="166" fontId="0" fillId="0" borderId="0" xfId="0" applyNumberFormat="1"/>
    <xf numFmtId="44" fontId="9" fillId="0" borderId="0" xfId="0" applyNumberFormat="1" applyFont="1"/>
    <xf numFmtId="168" fontId="0" fillId="0" borderId="0" xfId="0" applyNumberFormat="1"/>
    <xf numFmtId="44" fontId="0" fillId="0" borderId="0" xfId="0" applyNumberFormat="1"/>
    <xf numFmtId="169" fontId="10" fillId="3" borderId="11" xfId="0" applyNumberFormat="1" applyFont="1" applyFill="1" applyBorder="1" applyAlignment="1">
      <alignment horizontal="center"/>
    </xf>
    <xf numFmtId="0" fontId="14" fillId="3" borderId="11" xfId="0" applyFont="1" applyFill="1" applyBorder="1"/>
    <xf numFmtId="166" fontId="8" fillId="3" borderId="20" xfId="2" applyNumberFormat="1" applyFont="1" applyFill="1" applyBorder="1" applyAlignment="1">
      <alignment horizontal="right" vertical="center"/>
    </xf>
    <xf numFmtId="169" fontId="8" fillId="3" borderId="5" xfId="0" applyNumberFormat="1" applyFont="1" applyFill="1" applyBorder="1" applyAlignment="1">
      <alignment horizontal="center"/>
    </xf>
    <xf numFmtId="165" fontId="16" fillId="3" borderId="21" xfId="2" applyNumberFormat="1" applyFont="1" applyFill="1" applyBorder="1" applyAlignment="1">
      <alignment horizontal="right"/>
    </xf>
    <xf numFmtId="0" fontId="1" fillId="3" borderId="3" xfId="0" applyFont="1" applyFill="1" applyBorder="1" applyAlignment="1">
      <alignment horizontal="center"/>
    </xf>
    <xf numFmtId="0" fontId="0" fillId="0" borderId="5" xfId="0" applyBorder="1"/>
    <xf numFmtId="170" fontId="9" fillId="0" borderId="0" xfId="1" applyNumberFormat="1" applyFont="1"/>
    <xf numFmtId="165" fontId="14" fillId="6" borderId="0" xfId="2" applyNumberFormat="1" applyFont="1" applyFill="1" applyBorder="1" applyAlignment="1">
      <alignment horizontal="center"/>
    </xf>
    <xf numFmtId="44" fontId="1" fillId="3" borderId="0" xfId="2" applyFont="1" applyFill="1" applyBorder="1" applyAlignment="1">
      <alignment horizontal="right"/>
    </xf>
    <xf numFmtId="0" fontId="9" fillId="3" borderId="13" xfId="0" applyFont="1" applyFill="1" applyBorder="1" applyAlignment="1">
      <alignment horizontal="justify"/>
    </xf>
    <xf numFmtId="1" fontId="1" fillId="3" borderId="6" xfId="0" applyNumberFormat="1" applyFont="1" applyFill="1" applyBorder="1" applyAlignment="1">
      <alignment horizontal="center"/>
    </xf>
    <xf numFmtId="44" fontId="9" fillId="0" borderId="6" xfId="2" applyFont="1" applyFill="1" applyBorder="1"/>
    <xf numFmtId="166" fontId="8" fillId="3" borderId="0" xfId="2" applyNumberFormat="1" applyFont="1" applyFill="1" applyBorder="1" applyAlignment="1">
      <alignment horizontal="center" vertical="center"/>
    </xf>
    <xf numFmtId="169" fontId="8" fillId="3" borderId="0" xfId="0" applyNumberFormat="1" applyFont="1" applyFill="1" applyAlignment="1">
      <alignment horizontal="center"/>
    </xf>
    <xf numFmtId="165" fontId="16" fillId="3" borderId="0" xfId="2" applyNumberFormat="1" applyFont="1" applyFill="1" applyBorder="1" applyAlignment="1">
      <alignment horizontal="right"/>
    </xf>
    <xf numFmtId="0" fontId="0" fillId="3" borderId="10" xfId="0" applyFill="1" applyBorder="1" applyAlignment="1">
      <alignment horizontal="right"/>
    </xf>
    <xf numFmtId="0" fontId="9" fillId="3" borderId="6" xfId="0" applyFont="1" applyFill="1" applyBorder="1" applyAlignment="1">
      <alignment horizontal="center"/>
    </xf>
    <xf numFmtId="44" fontId="20" fillId="3" borderId="0" xfId="2" applyFont="1" applyFill="1" applyBorder="1"/>
    <xf numFmtId="165" fontId="20" fillId="3" borderId="0" xfId="2" applyNumberFormat="1" applyFont="1" applyFill="1" applyBorder="1"/>
    <xf numFmtId="43" fontId="1" fillId="0" borderId="0" xfId="1" applyFont="1" applyBorder="1"/>
    <xf numFmtId="166" fontId="10" fillId="3" borderId="6" xfId="2" applyNumberFormat="1" applyFont="1" applyFill="1" applyBorder="1" applyAlignment="1">
      <alignment horizontal="right"/>
    </xf>
    <xf numFmtId="169" fontId="10" fillId="3" borderId="24" xfId="0" applyNumberFormat="1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165" fontId="14" fillId="6" borderId="6" xfId="2" applyNumberFormat="1" applyFont="1" applyFill="1" applyBorder="1" applyAlignment="1">
      <alignment horizontal="center"/>
    </xf>
    <xf numFmtId="0" fontId="9" fillId="3" borderId="6" xfId="0" applyFont="1" applyFill="1" applyBorder="1"/>
    <xf numFmtId="165" fontId="9" fillId="0" borderId="6" xfId="2" applyNumberFormat="1" applyFont="1" applyFill="1" applyBorder="1"/>
    <xf numFmtId="44" fontId="9" fillId="0" borderId="6" xfId="0" applyNumberFormat="1" applyFont="1" applyBorder="1"/>
    <xf numFmtId="0" fontId="9" fillId="0" borderId="6" xfId="0" applyFont="1" applyBorder="1"/>
    <xf numFmtId="165" fontId="9" fillId="3" borderId="6" xfId="2" applyNumberFormat="1" applyFont="1" applyFill="1" applyBorder="1"/>
    <xf numFmtId="15" fontId="10" fillId="3" borderId="6" xfId="0" applyNumberFormat="1" applyFont="1" applyFill="1" applyBorder="1" applyAlignment="1">
      <alignment horizontal="center"/>
    </xf>
    <xf numFmtId="165" fontId="14" fillId="3" borderId="6" xfId="2" applyNumberFormat="1" applyFont="1" applyFill="1" applyBorder="1" applyAlignment="1">
      <alignment horizontal="center"/>
    </xf>
    <xf numFmtId="44" fontId="9" fillId="3" borderId="6" xfId="2" applyFont="1" applyFill="1" applyBorder="1"/>
    <xf numFmtId="0" fontId="12" fillId="3" borderId="6" xfId="0" applyFont="1" applyFill="1" applyBorder="1"/>
    <xf numFmtId="0" fontId="9" fillId="3" borderId="10" xfId="0" applyFont="1" applyFill="1" applyBorder="1"/>
    <xf numFmtId="167" fontId="0" fillId="3" borderId="0" xfId="1" applyNumberFormat="1" applyFont="1" applyFill="1" applyBorder="1" applyAlignment="1">
      <alignment horizontal="center"/>
    </xf>
    <xf numFmtId="172" fontId="9" fillId="0" borderId="0" xfId="1" applyNumberFormat="1" applyFont="1"/>
    <xf numFmtId="0" fontId="17" fillId="3" borderId="3" xfId="0" applyFont="1" applyFill="1" applyBorder="1" applyAlignment="1">
      <alignment horizontal="center"/>
    </xf>
    <xf numFmtId="0" fontId="14" fillId="3" borderId="11" xfId="0" applyFont="1" applyFill="1" applyBorder="1" applyAlignment="1">
      <alignment horizontal="center"/>
    </xf>
    <xf numFmtId="173" fontId="9" fillId="0" borderId="0" xfId="1" applyNumberFormat="1" applyFont="1"/>
    <xf numFmtId="170" fontId="9" fillId="0" borderId="0" xfId="0" applyNumberFormat="1" applyFont="1"/>
    <xf numFmtId="43" fontId="0" fillId="0" borderId="0" xfId="1" applyFont="1"/>
    <xf numFmtId="10" fontId="22" fillId="0" borderId="0" xfId="0" applyNumberFormat="1" applyFont="1"/>
    <xf numFmtId="0" fontId="18" fillId="8" borderId="18" xfId="0" applyFont="1" applyFill="1" applyBorder="1" applyAlignment="1">
      <alignment horizontal="center"/>
    </xf>
    <xf numFmtId="170" fontId="1" fillId="0" borderId="0" xfId="1" applyNumberFormat="1" applyFont="1"/>
    <xf numFmtId="0" fontId="9" fillId="9" borderId="18" xfId="0" applyFont="1" applyFill="1" applyBorder="1"/>
    <xf numFmtId="0" fontId="9" fillId="9" borderId="0" xfId="0" applyFont="1" applyFill="1"/>
    <xf numFmtId="0" fontId="9" fillId="10" borderId="0" xfId="0" applyFont="1" applyFill="1"/>
    <xf numFmtId="43" fontId="1" fillId="0" borderId="0" xfId="0" applyNumberFormat="1" applyFont="1"/>
    <xf numFmtId="0" fontId="9" fillId="10" borderId="18" xfId="0" applyFont="1" applyFill="1" applyBorder="1" applyAlignment="1">
      <alignment horizontal="center"/>
    </xf>
    <xf numFmtId="0" fontId="9" fillId="10" borderId="19" xfId="0" applyFont="1" applyFill="1" applyBorder="1" applyAlignment="1">
      <alignment horizontal="center"/>
    </xf>
    <xf numFmtId="0" fontId="18" fillId="0" borderId="11" xfId="0" applyFont="1" applyBorder="1"/>
    <xf numFmtId="0" fontId="18" fillId="8" borderId="17" xfId="0" applyFont="1" applyFill="1" applyBorder="1" applyAlignment="1">
      <alignment horizontal="center"/>
    </xf>
    <xf numFmtId="0" fontId="18" fillId="8" borderId="15" xfId="0" applyFont="1" applyFill="1" applyBorder="1"/>
    <xf numFmtId="0" fontId="18" fillId="8" borderId="0" xfId="0" applyFont="1" applyFill="1"/>
    <xf numFmtId="44" fontId="18" fillId="8" borderId="15" xfId="0" applyNumberFormat="1" applyFont="1" applyFill="1" applyBorder="1"/>
    <xf numFmtId="44" fontId="18" fillId="8" borderId="23" xfId="0" applyNumberFormat="1" applyFont="1" applyFill="1" applyBorder="1"/>
    <xf numFmtId="0" fontId="9" fillId="10" borderId="16" xfId="0" applyFont="1" applyFill="1" applyBorder="1"/>
    <xf numFmtId="0" fontId="9" fillId="0" borderId="16" xfId="0" applyFont="1" applyBorder="1"/>
    <xf numFmtId="166" fontId="0" fillId="0" borderId="16" xfId="0" applyNumberFormat="1" applyBorder="1"/>
    <xf numFmtId="0" fontId="0" fillId="0" borderId="16" xfId="0" applyBorder="1"/>
    <xf numFmtId="43" fontId="1" fillId="0" borderId="16" xfId="0" applyNumberFormat="1" applyFont="1" applyBorder="1"/>
    <xf numFmtId="0" fontId="0" fillId="0" borderId="22" xfId="0" applyBorder="1"/>
    <xf numFmtId="0" fontId="9" fillId="0" borderId="13" xfId="0" applyFont="1" applyBorder="1"/>
    <xf numFmtId="0" fontId="9" fillId="0" borderId="14" xfId="0" applyFont="1" applyBorder="1"/>
    <xf numFmtId="0" fontId="0" fillId="0" borderId="15" xfId="0" applyBorder="1"/>
    <xf numFmtId="0" fontId="9" fillId="0" borderId="15" xfId="0" applyFont="1" applyBorder="1"/>
    <xf numFmtId="172" fontId="9" fillId="0" borderId="0" xfId="1" applyNumberFormat="1" applyFont="1" applyBorder="1"/>
    <xf numFmtId="170" fontId="9" fillId="0" borderId="0" xfId="1" applyNumberFormat="1" applyFont="1" applyBorder="1"/>
    <xf numFmtId="170" fontId="9" fillId="0" borderId="16" xfId="1" applyNumberFormat="1" applyFont="1" applyBorder="1"/>
    <xf numFmtId="170" fontId="0" fillId="0" borderId="0" xfId="1" applyNumberFormat="1" applyFont="1" applyBorder="1"/>
    <xf numFmtId="10" fontId="9" fillId="0" borderId="15" xfId="3" applyNumberFormat="1" applyFont="1" applyBorder="1"/>
    <xf numFmtId="170" fontId="1" fillId="0" borderId="0" xfId="1" applyNumberFormat="1" applyFont="1" applyBorder="1"/>
    <xf numFmtId="166" fontId="1" fillId="0" borderId="0" xfId="0" applyNumberFormat="1" applyFont="1"/>
    <xf numFmtId="166" fontId="1" fillId="0" borderId="16" xfId="0" applyNumberFormat="1" applyFont="1" applyBorder="1"/>
    <xf numFmtId="172" fontId="0" fillId="0" borderId="0" xfId="1" applyNumberFormat="1" applyFont="1" applyBorder="1"/>
    <xf numFmtId="168" fontId="0" fillId="0" borderId="16" xfId="0" applyNumberFormat="1" applyBorder="1"/>
    <xf numFmtId="44" fontId="0" fillId="0" borderId="15" xfId="0" applyNumberFormat="1" applyBorder="1"/>
    <xf numFmtId="2" fontId="0" fillId="0" borderId="0" xfId="0" applyNumberFormat="1"/>
    <xf numFmtId="2" fontId="0" fillId="0" borderId="16" xfId="0" applyNumberFormat="1" applyBorder="1"/>
    <xf numFmtId="44" fontId="1" fillId="0" borderId="0" xfId="0" applyNumberFormat="1" applyFont="1"/>
    <xf numFmtId="44" fontId="0" fillId="0" borderId="16" xfId="0" applyNumberFormat="1" applyBorder="1"/>
    <xf numFmtId="44" fontId="0" fillId="0" borderId="26" xfId="0" applyNumberFormat="1" applyBorder="1"/>
    <xf numFmtId="44" fontId="0" fillId="0" borderId="11" xfId="0" applyNumberFormat="1" applyBorder="1"/>
    <xf numFmtId="0" fontId="0" fillId="0" borderId="11" xfId="0" applyBorder="1"/>
    <xf numFmtId="0" fontId="0" fillId="0" borderId="27" xfId="0" applyBorder="1"/>
    <xf numFmtId="0" fontId="1" fillId="0" borderId="12" xfId="0" applyFont="1" applyBorder="1"/>
    <xf numFmtId="43" fontId="7" fillId="0" borderId="0" xfId="0" applyNumberFormat="1" applyFont="1"/>
    <xf numFmtId="9" fontId="18" fillId="0" borderId="11" xfId="3" applyFont="1" applyBorder="1"/>
    <xf numFmtId="8" fontId="9" fillId="0" borderId="6" xfId="2" applyNumberFormat="1" applyFont="1" applyFill="1" applyBorder="1"/>
    <xf numFmtId="172" fontId="25" fillId="0" borderId="0" xfId="1" applyNumberFormat="1" applyFont="1"/>
    <xf numFmtId="44" fontId="20" fillId="0" borderId="6" xfId="2" applyFont="1" applyFill="1" applyBorder="1"/>
    <xf numFmtId="8" fontId="20" fillId="0" borderId="6" xfId="2" applyNumberFormat="1" applyFont="1" applyFill="1" applyBorder="1"/>
    <xf numFmtId="43" fontId="0" fillId="0" borderId="0" xfId="0" applyNumberFormat="1"/>
    <xf numFmtId="0" fontId="22" fillId="0" borderId="0" xfId="0" applyFont="1"/>
    <xf numFmtId="0" fontId="22" fillId="0" borderId="0" xfId="0" applyFont="1" applyAlignment="1">
      <alignment horizontal="center"/>
    </xf>
    <xf numFmtId="44" fontId="27" fillId="0" borderId="0" xfId="0" applyNumberFormat="1" applyFont="1"/>
    <xf numFmtId="0" fontId="27" fillId="0" borderId="0" xfId="0" applyFont="1"/>
    <xf numFmtId="44" fontId="22" fillId="0" borderId="0" xfId="0" applyNumberFormat="1" applyFont="1"/>
    <xf numFmtId="172" fontId="20" fillId="0" borderId="0" xfId="1" applyNumberFormat="1" applyFont="1"/>
    <xf numFmtId="0" fontId="20" fillId="0" borderId="0" xfId="0" applyFont="1"/>
    <xf numFmtId="170" fontId="20" fillId="0" borderId="0" xfId="1" applyNumberFormat="1" applyFont="1"/>
    <xf numFmtId="170" fontId="20" fillId="0" borderId="0" xfId="0" applyNumberFormat="1" applyFont="1"/>
    <xf numFmtId="0" fontId="9" fillId="0" borderId="13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8" fontId="9" fillId="0" borderId="6" xfId="0" applyNumberFormat="1" applyFont="1" applyBorder="1" applyAlignment="1">
      <alignment horizontal="center"/>
    </xf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175" fontId="9" fillId="0" borderId="0" xfId="0" applyNumberFormat="1" applyFont="1"/>
    <xf numFmtId="165" fontId="9" fillId="0" borderId="0" xfId="0" applyNumberFormat="1" applyFont="1"/>
    <xf numFmtId="0" fontId="25" fillId="0" borderId="0" xfId="0" applyFont="1"/>
    <xf numFmtId="174" fontId="26" fillId="0" borderId="0" xfId="0" applyNumberFormat="1" applyFont="1"/>
    <xf numFmtId="15" fontId="9" fillId="0" borderId="0" xfId="0" applyNumberFormat="1" applyFont="1"/>
    <xf numFmtId="0" fontId="9" fillId="11" borderId="3" xfId="0" applyFont="1" applyFill="1" applyBorder="1" applyAlignment="1">
      <alignment horizontal="center"/>
    </xf>
    <xf numFmtId="0" fontId="9" fillId="11" borderId="0" xfId="0" applyFont="1" applyFill="1"/>
    <xf numFmtId="165" fontId="9" fillId="11" borderId="0" xfId="2" applyNumberFormat="1" applyFont="1" applyFill="1" applyBorder="1"/>
    <xf numFmtId="165" fontId="9" fillId="11" borderId="6" xfId="2" applyNumberFormat="1" applyFont="1" applyFill="1" applyBorder="1"/>
    <xf numFmtId="10" fontId="9" fillId="11" borderId="3" xfId="3" applyNumberFormat="1" applyFont="1" applyFill="1" applyBorder="1"/>
    <xf numFmtId="172" fontId="9" fillId="11" borderId="0" xfId="1" applyNumberFormat="1" applyFont="1" applyFill="1"/>
    <xf numFmtId="173" fontId="9" fillId="11" borderId="0" xfId="1" applyNumberFormat="1" applyFont="1" applyFill="1"/>
    <xf numFmtId="172" fontId="20" fillId="11" borderId="0" xfId="1" applyNumberFormat="1" applyFont="1" applyFill="1"/>
    <xf numFmtId="0" fontId="9" fillId="11" borderId="3" xfId="0" applyFont="1" applyFill="1" applyBorder="1"/>
    <xf numFmtId="0" fontId="20" fillId="11" borderId="0" xfId="0" applyFont="1" applyFill="1"/>
    <xf numFmtId="170" fontId="9" fillId="11" borderId="0" xfId="1" applyNumberFormat="1" applyFont="1" applyFill="1"/>
    <xf numFmtId="170" fontId="20" fillId="11" borderId="0" xfId="1" applyNumberFormat="1" applyFont="1" applyFill="1"/>
    <xf numFmtId="165" fontId="20" fillId="11" borderId="6" xfId="2" applyNumberFormat="1" applyFont="1" applyFill="1" applyBorder="1"/>
    <xf numFmtId="0" fontId="26" fillId="11" borderId="3" xfId="0" applyFont="1" applyFill="1" applyBorder="1"/>
    <xf numFmtId="0" fontId="9" fillId="11" borderId="4" xfId="0" applyFont="1" applyFill="1" applyBorder="1" applyAlignment="1">
      <alignment horizontal="center"/>
    </xf>
    <xf numFmtId="0" fontId="9" fillId="11" borderId="5" xfId="0" applyFont="1" applyFill="1" applyBorder="1"/>
    <xf numFmtId="165" fontId="9" fillId="11" borderId="5" xfId="2" applyNumberFormat="1" applyFont="1" applyFill="1" applyBorder="1"/>
    <xf numFmtId="165" fontId="20" fillId="11" borderId="10" xfId="2" applyNumberFormat="1" applyFont="1" applyFill="1" applyBorder="1"/>
    <xf numFmtId="165" fontId="9" fillId="11" borderId="0" xfId="0" applyNumberFormat="1" applyFont="1" applyFill="1"/>
    <xf numFmtId="165" fontId="26" fillId="11" borderId="0" xfId="0" applyNumberFormat="1" applyFont="1" applyFill="1"/>
    <xf numFmtId="0" fontId="28" fillId="0" borderId="0" xfId="0" applyFont="1"/>
    <xf numFmtId="170" fontId="28" fillId="0" borderId="0" xfId="0" applyNumberFormat="1" applyFont="1"/>
    <xf numFmtId="172" fontId="28" fillId="7" borderId="0" xfId="1" applyNumberFormat="1" applyFont="1" applyFill="1"/>
    <xf numFmtId="172" fontId="20" fillId="0" borderId="0" xfId="1" applyNumberFormat="1" applyFont="1" applyBorder="1"/>
    <xf numFmtId="176" fontId="0" fillId="0" borderId="0" xfId="3" applyNumberFormat="1" applyFont="1"/>
    <xf numFmtId="166" fontId="10" fillId="3" borderId="24" xfId="2" applyNumberFormat="1" applyFont="1" applyFill="1" applyBorder="1" applyAlignment="1">
      <alignment horizontal="right"/>
    </xf>
    <xf numFmtId="15" fontId="14" fillId="3" borderId="0" xfId="0" applyNumberFormat="1" applyFont="1" applyFill="1" applyAlignment="1">
      <alignment horizontal="center"/>
    </xf>
    <xf numFmtId="0" fontId="9" fillId="3" borderId="0" xfId="0" applyFont="1" applyFill="1" applyAlignment="1">
      <alignment horizontal="center"/>
    </xf>
    <xf numFmtId="166" fontId="8" fillId="3" borderId="29" xfId="2" applyNumberFormat="1" applyFont="1" applyFill="1" applyBorder="1" applyAlignment="1">
      <alignment vertical="center"/>
    </xf>
    <xf numFmtId="0" fontId="19" fillId="3" borderId="0" xfId="0" applyFont="1" applyFill="1"/>
    <xf numFmtId="0" fontId="19" fillId="3" borderId="6" xfId="0" applyFont="1" applyFill="1" applyBorder="1"/>
    <xf numFmtId="0" fontId="29" fillId="3" borderId="0" xfId="0" applyFont="1" applyFill="1"/>
    <xf numFmtId="0" fontId="29" fillId="3" borderId="6" xfId="0" applyFont="1" applyFill="1" applyBorder="1"/>
    <xf numFmtId="165" fontId="20" fillId="3" borderId="6" xfId="2" applyNumberFormat="1" applyFont="1" applyFill="1" applyBorder="1"/>
    <xf numFmtId="0" fontId="9" fillId="3" borderId="0" xfId="0" applyFont="1" applyFill="1" applyAlignment="1">
      <alignment horizontal="justify"/>
    </xf>
    <xf numFmtId="0" fontId="9" fillId="3" borderId="24" xfId="0" applyFont="1" applyFill="1" applyBorder="1" applyAlignment="1">
      <alignment horizontal="center"/>
    </xf>
    <xf numFmtId="8" fontId="9" fillId="0" borderId="0" xfId="0" applyNumberFormat="1" applyFont="1" applyAlignment="1">
      <alignment horizontal="center"/>
    </xf>
    <xf numFmtId="0" fontId="9" fillId="3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11" fillId="6" borderId="24" xfId="0" applyFont="1" applyFill="1" applyBorder="1" applyAlignment="1">
      <alignment vertical="center"/>
    </xf>
    <xf numFmtId="169" fontId="10" fillId="6" borderId="11" xfId="0" applyNumberFormat="1" applyFont="1" applyFill="1" applyBorder="1" applyAlignment="1">
      <alignment horizontal="center"/>
    </xf>
    <xf numFmtId="169" fontId="10" fillId="6" borderId="28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166" fontId="0" fillId="3" borderId="0" xfId="0" applyNumberFormat="1" applyFill="1" applyAlignment="1">
      <alignment horizontal="center"/>
    </xf>
    <xf numFmtId="169" fontId="8" fillId="3" borderId="30" xfId="0" applyNumberFormat="1" applyFont="1" applyFill="1" applyBorder="1" applyAlignment="1">
      <alignment horizontal="center"/>
    </xf>
    <xf numFmtId="0" fontId="16" fillId="3" borderId="3" xfId="0" applyFont="1" applyFill="1" applyBorder="1"/>
    <xf numFmtId="0" fontId="16" fillId="3" borderId="0" xfId="0" applyFont="1" applyFill="1"/>
    <xf numFmtId="0" fontId="17" fillId="3" borderId="0" xfId="0" applyFont="1" applyFill="1" applyAlignment="1">
      <alignment horizontal="center"/>
    </xf>
    <xf numFmtId="166" fontId="17" fillId="3" borderId="0" xfId="0" applyNumberFormat="1" applyFont="1" applyFill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44" fontId="0" fillId="3" borderId="31" xfId="2" applyFont="1" applyFill="1" applyBorder="1" applyAlignment="1"/>
    <xf numFmtId="0" fontId="21" fillId="4" borderId="3" xfId="0" applyFont="1" applyFill="1" applyBorder="1" applyAlignment="1">
      <alignment horizontal="center" wrapText="1"/>
    </xf>
    <xf numFmtId="0" fontId="1" fillId="4" borderId="0" xfId="0" applyFont="1" applyFill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21" fillId="4" borderId="4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left"/>
    </xf>
    <xf numFmtId="0" fontId="1" fillId="4" borderId="5" xfId="1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166" fontId="0" fillId="3" borderId="5" xfId="0" applyNumberForma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" fontId="1" fillId="3" borderId="10" xfId="0" applyNumberFormat="1" applyFont="1" applyFill="1" applyBorder="1" applyAlignment="1">
      <alignment horizontal="center"/>
    </xf>
    <xf numFmtId="44" fontId="0" fillId="3" borderId="22" xfId="2" applyFont="1" applyFill="1" applyBorder="1" applyAlignment="1"/>
    <xf numFmtId="0" fontId="8" fillId="3" borderId="31" xfId="0" applyFont="1" applyFill="1" applyBorder="1" applyAlignment="1">
      <alignment horizontal="right"/>
    </xf>
    <xf numFmtId="165" fontId="16" fillId="3" borderId="31" xfId="2" applyNumberFormat="1" applyFont="1" applyFill="1" applyBorder="1" applyAlignment="1">
      <alignment horizontal="right"/>
    </xf>
    <xf numFmtId="165" fontId="0" fillId="3" borderId="31" xfId="0" applyNumberFormat="1" applyFill="1" applyBorder="1" applyAlignment="1">
      <alignment horizontal="right"/>
    </xf>
    <xf numFmtId="44" fontId="0" fillId="3" borderId="10" xfId="2" applyFont="1" applyFill="1" applyBorder="1" applyAlignment="1"/>
    <xf numFmtId="0" fontId="11" fillId="5" borderId="7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9" fillId="10" borderId="0" xfId="0" applyFont="1" applyFill="1" applyAlignment="1">
      <alignment horizontal="center"/>
    </xf>
    <xf numFmtId="0" fontId="9" fillId="10" borderId="16" xfId="0" applyFont="1" applyFill="1" applyBorder="1" applyAlignment="1">
      <alignment horizontal="center"/>
    </xf>
    <xf numFmtId="0" fontId="18" fillId="8" borderId="12" xfId="0" applyFont="1" applyFill="1" applyBorder="1" applyAlignment="1">
      <alignment horizontal="center"/>
    </xf>
    <xf numFmtId="0" fontId="18" fillId="8" borderId="13" xfId="0" applyFont="1" applyFill="1" applyBorder="1" applyAlignment="1">
      <alignment horizontal="center"/>
    </xf>
    <xf numFmtId="0" fontId="18" fillId="8" borderId="15" xfId="0" applyFont="1" applyFill="1" applyBorder="1" applyAlignment="1">
      <alignment horizontal="center"/>
    </xf>
    <xf numFmtId="0" fontId="18" fillId="8" borderId="0" xfId="0" applyFont="1" applyFill="1" applyAlignment="1">
      <alignment horizontal="center"/>
    </xf>
    <xf numFmtId="0" fontId="18" fillId="9" borderId="0" xfId="0" applyFont="1" applyFill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79"/>
  <sheetViews>
    <sheetView showGridLines="0" tabSelected="1" zoomScale="75" zoomScaleNormal="75" workbookViewId="0">
      <selection activeCell="D33" sqref="D33"/>
    </sheetView>
  </sheetViews>
  <sheetFormatPr defaultColWidth="9.140625" defaultRowHeight="14.25" x14ac:dyDescent="0.2"/>
  <cols>
    <col min="1" max="1" width="10.85546875" style="15" customWidth="1"/>
    <col min="2" max="2" width="67.5703125" style="14" bestFit="1" customWidth="1"/>
    <col min="3" max="3" width="16.140625" style="14" bestFit="1" customWidth="1"/>
    <col min="4" max="4" width="15.42578125" style="14" bestFit="1" customWidth="1"/>
    <col min="5" max="5" width="28.5703125" style="14" hidden="1" customWidth="1"/>
    <col min="6" max="7" width="10.28515625" style="14" hidden="1" customWidth="1"/>
    <col min="8" max="8" width="0" style="14" hidden="1" customWidth="1"/>
    <col min="9" max="10" width="12.42578125" style="14" hidden="1" customWidth="1"/>
    <col min="11" max="16384" width="9.140625" style="14"/>
  </cols>
  <sheetData>
    <row r="1" spans="1:10" ht="15" thickBot="1" x14ac:dyDescent="0.25"/>
    <row r="2" spans="1:10" ht="18" customHeight="1" x14ac:dyDescent="0.2">
      <c r="A2" s="238" t="s">
        <v>217</v>
      </c>
      <c r="B2" s="239"/>
      <c r="C2" s="239"/>
      <c r="D2" s="239"/>
      <c r="E2" s="43"/>
      <c r="I2" s="14" t="s">
        <v>258</v>
      </c>
      <c r="J2" s="14" t="s">
        <v>258</v>
      </c>
    </row>
    <row r="3" spans="1:10" ht="18" customHeight="1" x14ac:dyDescent="0.2">
      <c r="A3" s="241" t="s">
        <v>229</v>
      </c>
      <c r="B3" s="242"/>
      <c r="C3" s="242"/>
      <c r="D3" s="242"/>
      <c r="E3" s="43"/>
      <c r="I3" s="169">
        <v>45717</v>
      </c>
      <c r="J3" s="169">
        <v>46082</v>
      </c>
    </row>
    <row r="4" spans="1:10" ht="15" x14ac:dyDescent="0.25">
      <c r="A4" s="16"/>
      <c r="B4" s="17"/>
      <c r="C4" s="29"/>
      <c r="D4" s="78"/>
      <c r="E4" s="43"/>
    </row>
    <row r="5" spans="1:10" ht="15" x14ac:dyDescent="0.25">
      <c r="A5" s="21" t="s">
        <v>232</v>
      </c>
      <c r="B5" s="18"/>
      <c r="C5" s="58" t="s">
        <v>213</v>
      </c>
      <c r="D5" s="195"/>
      <c r="E5" s="43"/>
      <c r="F5" s="14">
        <v>2025</v>
      </c>
      <c r="G5" s="14">
        <v>2026</v>
      </c>
    </row>
    <row r="6" spans="1:10" ht="15" x14ac:dyDescent="0.25">
      <c r="A6" s="21" t="s">
        <v>233</v>
      </c>
      <c r="B6" s="18"/>
      <c r="C6" s="210">
        <v>45717</v>
      </c>
      <c r="D6" s="211">
        <v>46082</v>
      </c>
      <c r="E6" s="43"/>
    </row>
    <row r="7" spans="1:10" ht="15" x14ac:dyDescent="0.25">
      <c r="A7" s="19"/>
      <c r="B7" s="18"/>
      <c r="C7" s="20"/>
      <c r="D7" s="80"/>
      <c r="E7" s="43" t="s">
        <v>221</v>
      </c>
      <c r="F7" s="93">
        <v>4.7499999999999999E-3</v>
      </c>
      <c r="G7" s="192">
        <v>1.949E-2</v>
      </c>
    </row>
    <row r="8" spans="1:10" ht="15" x14ac:dyDescent="0.25">
      <c r="A8" s="45" t="s">
        <v>216</v>
      </c>
      <c r="B8" s="46"/>
      <c r="C8" s="65">
        <v>5.203E-2</v>
      </c>
      <c r="D8" s="81">
        <v>60</v>
      </c>
      <c r="E8" s="43" t="s">
        <v>219</v>
      </c>
      <c r="F8" s="96">
        <v>0</v>
      </c>
      <c r="G8" s="156">
        <v>0</v>
      </c>
    </row>
    <row r="9" spans="1:10" ht="15" hidden="1" x14ac:dyDescent="0.25">
      <c r="A9" s="19"/>
      <c r="B9" s="18"/>
      <c r="C9" s="20"/>
      <c r="D9" s="80"/>
      <c r="E9" s="43"/>
      <c r="F9" s="96"/>
      <c r="G9" s="156"/>
    </row>
    <row r="10" spans="1:10" ht="15" x14ac:dyDescent="0.25">
      <c r="A10" s="21">
        <v>110</v>
      </c>
      <c r="B10" s="17" t="s">
        <v>243</v>
      </c>
      <c r="C10" s="18"/>
      <c r="D10" s="82"/>
      <c r="E10" s="43" t="s">
        <v>223</v>
      </c>
      <c r="F10" s="93">
        <v>0</v>
      </c>
      <c r="G10" s="156">
        <v>0</v>
      </c>
    </row>
    <row r="11" spans="1:10" x14ac:dyDescent="0.2">
      <c r="A11" s="19"/>
      <c r="B11" s="18" t="s">
        <v>137</v>
      </c>
      <c r="C11" s="22">
        <v>24.57</v>
      </c>
      <c r="D11" s="149">
        <v>24.57</v>
      </c>
      <c r="E11" s="43" t="s">
        <v>224</v>
      </c>
      <c r="F11" s="96">
        <v>0</v>
      </c>
      <c r="G11" s="156">
        <v>0</v>
      </c>
    </row>
    <row r="12" spans="1:10" s="171" customFormat="1" x14ac:dyDescent="0.2">
      <c r="A12" s="170"/>
      <c r="B12" s="171" t="s">
        <v>211</v>
      </c>
      <c r="C12" s="172">
        <v>0.17226</v>
      </c>
      <c r="D12" s="173">
        <v>0.187</v>
      </c>
      <c r="E12" s="174" t="s">
        <v>225</v>
      </c>
      <c r="F12" s="176">
        <v>0</v>
      </c>
      <c r="G12" s="177">
        <v>0</v>
      </c>
      <c r="I12" s="188">
        <f>C12-$F$22</f>
        <v>0.1663</v>
      </c>
      <c r="J12" s="188">
        <f>D12-$G$22</f>
        <v>0.1663</v>
      </c>
    </row>
    <row r="13" spans="1:10" s="171" customFormat="1" x14ac:dyDescent="0.2">
      <c r="A13" s="170"/>
      <c r="B13" s="171" t="s">
        <v>149</v>
      </c>
      <c r="C13" s="172">
        <v>0.13746</v>
      </c>
      <c r="D13" s="173">
        <v>0.1522</v>
      </c>
      <c r="E13" s="178" t="s">
        <v>227</v>
      </c>
      <c r="F13" s="176">
        <v>0</v>
      </c>
      <c r="G13" s="177">
        <v>0</v>
      </c>
      <c r="I13" s="188">
        <f>C13-$F$22</f>
        <v>0.13150000000000001</v>
      </c>
      <c r="J13" s="188">
        <f>D13-$G$22</f>
        <v>0.13150000000000001</v>
      </c>
    </row>
    <row r="14" spans="1:10" ht="14.25" customHeight="1" x14ac:dyDescent="0.2">
      <c r="A14" s="19"/>
      <c r="B14" s="18"/>
      <c r="C14" s="18"/>
      <c r="D14" s="84"/>
      <c r="E14" s="43" t="s">
        <v>238</v>
      </c>
      <c r="F14" s="93">
        <v>1.2099999999999999E-3</v>
      </c>
      <c r="G14" s="156">
        <v>1.2099999999999999E-3</v>
      </c>
    </row>
    <row r="15" spans="1:10" ht="15" x14ac:dyDescent="0.25">
      <c r="A15" s="21">
        <v>130</v>
      </c>
      <c r="B15" s="17" t="s">
        <v>144</v>
      </c>
      <c r="C15" s="18"/>
      <c r="D15" s="85"/>
      <c r="F15" s="96"/>
      <c r="G15" s="157"/>
    </row>
    <row r="16" spans="1:10" x14ac:dyDescent="0.2">
      <c r="A16" s="19"/>
      <c r="B16" s="18" t="s">
        <v>137</v>
      </c>
      <c r="C16" s="22">
        <v>26.92</v>
      </c>
      <c r="D16" s="146">
        <v>26.92</v>
      </c>
      <c r="E16" s="43"/>
      <c r="F16" s="96"/>
      <c r="G16" s="157"/>
    </row>
    <row r="17" spans="1:10" s="171" customFormat="1" x14ac:dyDescent="0.2">
      <c r="A17" s="170"/>
      <c r="B17" s="171" t="s">
        <v>211</v>
      </c>
      <c r="C17" s="172">
        <f>+C12</f>
        <v>0.17226</v>
      </c>
      <c r="D17" s="173">
        <f>+D12</f>
        <v>0.187</v>
      </c>
      <c r="F17" s="176"/>
      <c r="G17" s="179"/>
      <c r="I17" s="188">
        <f>C17-$F$22</f>
        <v>0.1663</v>
      </c>
      <c r="J17" s="188">
        <f>D17-$G$22</f>
        <v>0.1663</v>
      </c>
    </row>
    <row r="18" spans="1:10" s="171" customFormat="1" x14ac:dyDescent="0.2">
      <c r="A18" s="170"/>
      <c r="B18" s="171" t="s">
        <v>149</v>
      </c>
      <c r="C18" s="172">
        <f>+C13</f>
        <v>0.13746</v>
      </c>
      <c r="D18" s="173">
        <f>+D13</f>
        <v>0.1522</v>
      </c>
      <c r="F18" s="176"/>
      <c r="G18" s="179"/>
      <c r="I18" s="188">
        <f>C18-$F$22</f>
        <v>0.13150000000000001</v>
      </c>
      <c r="J18" s="188">
        <f>D18-$G$22</f>
        <v>0.13150000000000001</v>
      </c>
    </row>
    <row r="19" spans="1:10" x14ac:dyDescent="0.2">
      <c r="A19" s="19"/>
      <c r="B19" s="18"/>
      <c r="C19" s="22"/>
      <c r="D19" s="69"/>
      <c r="F19" s="96"/>
      <c r="G19" s="157"/>
    </row>
    <row r="20" spans="1:10" ht="15" x14ac:dyDescent="0.25">
      <c r="A20" s="21">
        <v>131</v>
      </c>
      <c r="B20" s="17" t="s">
        <v>145</v>
      </c>
      <c r="C20" s="23"/>
      <c r="D20" s="83"/>
      <c r="E20" s="14" t="s">
        <v>226</v>
      </c>
      <c r="F20" s="96">
        <v>0</v>
      </c>
      <c r="G20" s="156">
        <v>0</v>
      </c>
    </row>
    <row r="21" spans="1:10" x14ac:dyDescent="0.2">
      <c r="A21" s="19"/>
      <c r="B21" s="18" t="s">
        <v>137</v>
      </c>
      <c r="C21" s="22">
        <v>26.92</v>
      </c>
      <c r="D21" s="69">
        <f>+D16</f>
        <v>26.92</v>
      </c>
      <c r="F21" s="96"/>
      <c r="G21" s="157"/>
    </row>
    <row r="22" spans="1:10" s="171" customFormat="1" x14ac:dyDescent="0.2">
      <c r="A22" s="170"/>
      <c r="B22" s="171" t="s">
        <v>211</v>
      </c>
      <c r="C22" s="172">
        <f>+C17</f>
        <v>0.17226</v>
      </c>
      <c r="D22" s="173">
        <f>+D17</f>
        <v>0.187</v>
      </c>
      <c r="E22" s="171" t="s">
        <v>222</v>
      </c>
      <c r="F22" s="175">
        <f>SUM(F7:F21)</f>
        <v>5.96E-3</v>
      </c>
      <c r="G22" s="177">
        <f>SUM(G7:G21)</f>
        <v>2.07E-2</v>
      </c>
      <c r="I22" s="188">
        <f>C22-$F$22</f>
        <v>0.1663</v>
      </c>
      <c r="J22" s="188">
        <f>D22-$G$22</f>
        <v>0.1663</v>
      </c>
    </row>
    <row r="23" spans="1:10" s="171" customFormat="1" x14ac:dyDescent="0.2">
      <c r="A23" s="170"/>
      <c r="B23" s="171" t="s">
        <v>148</v>
      </c>
      <c r="C23" s="172">
        <f>+C18</f>
        <v>0.13746</v>
      </c>
      <c r="D23" s="173">
        <f>+D18</f>
        <v>0.1522</v>
      </c>
      <c r="E23" s="178"/>
      <c r="F23" s="180"/>
      <c r="G23" s="179"/>
      <c r="I23" s="188">
        <f>C23-$F$22</f>
        <v>0.13150000000000001</v>
      </c>
      <c r="J23" s="188">
        <f>D23-$G$22</f>
        <v>0.13150000000000001</v>
      </c>
    </row>
    <row r="24" spans="1:10" x14ac:dyDescent="0.2">
      <c r="A24" s="19"/>
      <c r="B24" s="18"/>
      <c r="C24" s="18"/>
      <c r="D24" s="85"/>
      <c r="E24" s="14" t="s">
        <v>244</v>
      </c>
      <c r="F24" s="64">
        <v>0.16629999999999998</v>
      </c>
      <c r="G24" s="158">
        <v>0.1663</v>
      </c>
    </row>
    <row r="25" spans="1:10" ht="15" x14ac:dyDescent="0.25">
      <c r="A25" s="21">
        <v>133</v>
      </c>
      <c r="B25" s="17" t="s">
        <v>146</v>
      </c>
      <c r="C25" s="22"/>
      <c r="D25" s="69"/>
      <c r="E25" s="43"/>
      <c r="G25" s="157"/>
    </row>
    <row r="26" spans="1:10" x14ac:dyDescent="0.2">
      <c r="A26" s="19"/>
      <c r="B26" s="18" t="s">
        <v>137</v>
      </c>
      <c r="C26" s="22">
        <v>37.5</v>
      </c>
      <c r="D26" s="146">
        <v>37.5</v>
      </c>
      <c r="E26" s="14" t="s">
        <v>246</v>
      </c>
      <c r="F26" s="97">
        <f>SUM(F22:F24)</f>
        <v>0.17225999999999997</v>
      </c>
      <c r="G26" s="159">
        <f>SUM(G22:G24)</f>
        <v>0.187</v>
      </c>
    </row>
    <row r="27" spans="1:10" s="171" customFormat="1" x14ac:dyDescent="0.2">
      <c r="A27" s="170"/>
      <c r="B27" s="171" t="s">
        <v>211</v>
      </c>
      <c r="C27" s="172">
        <f>+C22</f>
        <v>0.17226</v>
      </c>
      <c r="D27" s="173">
        <f>+D22</f>
        <v>0.187</v>
      </c>
      <c r="E27" s="178"/>
      <c r="F27" s="180"/>
      <c r="G27" s="181"/>
      <c r="I27" s="188">
        <f>C27-$F$22</f>
        <v>0.1663</v>
      </c>
      <c r="J27" s="188">
        <f>D27-$G$22</f>
        <v>0.1663</v>
      </c>
    </row>
    <row r="28" spans="1:10" s="171" customFormat="1" x14ac:dyDescent="0.2">
      <c r="A28" s="170"/>
      <c r="B28" s="171" t="s">
        <v>148</v>
      </c>
      <c r="C28" s="172">
        <f>+C23</f>
        <v>0.13746</v>
      </c>
      <c r="D28" s="173">
        <f>+D23</f>
        <v>0.1522</v>
      </c>
      <c r="E28" s="171" t="s">
        <v>245</v>
      </c>
      <c r="F28" s="180">
        <v>0.13150000000000001</v>
      </c>
      <c r="G28" s="181">
        <v>0.13150000000000001</v>
      </c>
      <c r="I28" s="188">
        <f>C28-$F$22</f>
        <v>0.13150000000000001</v>
      </c>
      <c r="J28" s="188">
        <f>D28-$G$22</f>
        <v>0.13150000000000001</v>
      </c>
    </row>
    <row r="29" spans="1:10" x14ac:dyDescent="0.2">
      <c r="A29" s="19"/>
      <c r="B29" s="18"/>
      <c r="C29" s="18"/>
      <c r="D29" s="85"/>
      <c r="E29" s="43"/>
      <c r="G29" s="157"/>
    </row>
    <row r="30" spans="1:10" ht="15" x14ac:dyDescent="0.25">
      <c r="A30" s="21">
        <v>232</v>
      </c>
      <c r="B30" s="17" t="s">
        <v>236</v>
      </c>
      <c r="C30" s="18"/>
      <c r="D30" s="85"/>
      <c r="E30" s="14" t="s">
        <v>247</v>
      </c>
      <c r="F30" s="97">
        <f>+F22+F28</f>
        <v>0.13746</v>
      </c>
      <c r="G30" s="159">
        <f>+G22+G28</f>
        <v>0.1522</v>
      </c>
    </row>
    <row r="31" spans="1:10" x14ac:dyDescent="0.2">
      <c r="A31" s="19"/>
      <c r="B31" s="18" t="s">
        <v>137</v>
      </c>
      <c r="C31" s="22">
        <v>24.57</v>
      </c>
      <c r="D31" s="146">
        <v>24.57</v>
      </c>
      <c r="E31" s="43"/>
    </row>
    <row r="32" spans="1:10" x14ac:dyDescent="0.2">
      <c r="A32" s="19"/>
      <c r="B32" s="18" t="s">
        <v>206</v>
      </c>
      <c r="C32" s="22">
        <v>0</v>
      </c>
      <c r="D32" s="83">
        <f t="shared" ref="D32" si="0">+C32</f>
        <v>0</v>
      </c>
      <c r="E32" s="43"/>
    </row>
    <row r="33" spans="1:10" x14ac:dyDescent="0.2">
      <c r="A33" s="19"/>
      <c r="B33" s="18" t="s">
        <v>147</v>
      </c>
      <c r="C33" s="22">
        <v>13.43</v>
      </c>
      <c r="D33" s="69">
        <v>13.43</v>
      </c>
      <c r="E33" s="43"/>
    </row>
    <row r="34" spans="1:10" s="171" customFormat="1" x14ac:dyDescent="0.2">
      <c r="A34" s="170"/>
      <c r="B34" s="171" t="s">
        <v>202</v>
      </c>
      <c r="C34" s="172">
        <v>0.21126</v>
      </c>
      <c r="D34" s="173">
        <v>0.22600000000000001</v>
      </c>
      <c r="E34" s="178"/>
      <c r="I34" s="188">
        <f>C34-$F$22</f>
        <v>0.20530000000000001</v>
      </c>
      <c r="J34" s="188">
        <f>D34-$G$22</f>
        <v>0.20530000000000001</v>
      </c>
    </row>
    <row r="35" spans="1:10" s="171" customFormat="1" x14ac:dyDescent="0.2">
      <c r="A35" s="170"/>
      <c r="B35" s="171" t="s">
        <v>148</v>
      </c>
      <c r="C35" s="172">
        <v>0.13885999999999998</v>
      </c>
      <c r="D35" s="173">
        <v>0.15359999999999999</v>
      </c>
      <c r="E35" s="178"/>
      <c r="I35" s="188">
        <f>C35-$F$22</f>
        <v>0.13289999999999999</v>
      </c>
      <c r="J35" s="188">
        <f>D35-$G$22</f>
        <v>0.13289999999999999</v>
      </c>
    </row>
    <row r="36" spans="1:10" x14ac:dyDescent="0.2">
      <c r="A36" s="19"/>
      <c r="B36" s="18"/>
      <c r="C36" s="18"/>
      <c r="D36" s="85"/>
      <c r="E36" s="43"/>
    </row>
    <row r="37" spans="1:10" ht="15" x14ac:dyDescent="0.25">
      <c r="A37" s="21">
        <v>233</v>
      </c>
      <c r="B37" s="17" t="s">
        <v>237</v>
      </c>
      <c r="C37" s="18"/>
      <c r="D37" s="85"/>
      <c r="E37" s="43"/>
    </row>
    <row r="38" spans="1:10" x14ac:dyDescent="0.2">
      <c r="A38" s="19"/>
      <c r="B38" s="18" t="s">
        <v>137</v>
      </c>
      <c r="C38" s="22">
        <v>24.57</v>
      </c>
      <c r="D38" s="69">
        <f>+D31</f>
        <v>24.57</v>
      </c>
      <c r="E38" s="43"/>
    </row>
    <row r="39" spans="1:10" x14ac:dyDescent="0.2">
      <c r="A39" s="19"/>
      <c r="B39" s="18" t="s">
        <v>206</v>
      </c>
      <c r="C39" s="22">
        <v>0</v>
      </c>
      <c r="D39" s="69">
        <f t="shared" ref="D39" si="1">+C39</f>
        <v>0</v>
      </c>
      <c r="E39" s="43"/>
    </row>
    <row r="40" spans="1:10" x14ac:dyDescent="0.2">
      <c r="A40" s="19"/>
      <c r="B40" s="18" t="s">
        <v>147</v>
      </c>
      <c r="C40" s="22">
        <v>13.43</v>
      </c>
      <c r="D40" s="69">
        <f>+D33</f>
        <v>13.43</v>
      </c>
      <c r="E40" s="43"/>
    </row>
    <row r="41" spans="1:10" s="171" customFormat="1" x14ac:dyDescent="0.2">
      <c r="A41" s="170"/>
      <c r="B41" s="171" t="s">
        <v>202</v>
      </c>
      <c r="C41" s="172">
        <f>+C34</f>
        <v>0.21126</v>
      </c>
      <c r="D41" s="173">
        <f>+D34</f>
        <v>0.22600000000000001</v>
      </c>
      <c r="E41" s="178"/>
      <c r="I41" s="188">
        <f>C41-$F$22</f>
        <v>0.20530000000000001</v>
      </c>
      <c r="J41" s="188">
        <f>D41-$G$22</f>
        <v>0.20530000000000001</v>
      </c>
    </row>
    <row r="42" spans="1:10" s="171" customFormat="1" x14ac:dyDescent="0.2">
      <c r="A42" s="170"/>
      <c r="B42" s="171" t="s">
        <v>148</v>
      </c>
      <c r="C42" s="172">
        <f t="shared" ref="C42:C52" si="2">+C35</f>
        <v>0.13885999999999998</v>
      </c>
      <c r="D42" s="173">
        <f>+D35</f>
        <v>0.15359999999999999</v>
      </c>
      <c r="E42" s="178"/>
      <c r="I42" s="188">
        <f>C42-$F$22</f>
        <v>0.13289999999999999</v>
      </c>
      <c r="J42" s="188">
        <f>D42-$G$22</f>
        <v>0.13289999999999999</v>
      </c>
    </row>
    <row r="43" spans="1:10" hidden="1" x14ac:dyDescent="0.2">
      <c r="A43" s="19"/>
      <c r="B43" s="18"/>
      <c r="C43" s="23">
        <f t="shared" si="2"/>
        <v>0</v>
      </c>
      <c r="D43" s="85"/>
      <c r="E43" s="43"/>
    </row>
    <row r="44" spans="1:10" ht="15" hidden="1" x14ac:dyDescent="0.25">
      <c r="A44" s="21">
        <v>250</v>
      </c>
      <c r="B44" s="17" t="s">
        <v>150</v>
      </c>
      <c r="C44" s="23">
        <f t="shared" si="2"/>
        <v>0</v>
      </c>
      <c r="D44" s="85"/>
      <c r="E44" s="43"/>
    </row>
    <row r="45" spans="1:10" hidden="1" x14ac:dyDescent="0.2">
      <c r="A45" s="19"/>
      <c r="B45" s="18" t="s">
        <v>137</v>
      </c>
      <c r="C45" s="23">
        <f t="shared" si="2"/>
        <v>24.57</v>
      </c>
      <c r="D45" s="69">
        <f>+C45</f>
        <v>24.57</v>
      </c>
      <c r="E45" s="43"/>
    </row>
    <row r="46" spans="1:10" hidden="1" x14ac:dyDescent="0.2">
      <c r="A46" s="19"/>
      <c r="B46" s="18" t="s">
        <v>206</v>
      </c>
      <c r="C46" s="23">
        <f t="shared" si="2"/>
        <v>0</v>
      </c>
      <c r="D46" s="69">
        <f>+C46</f>
        <v>0</v>
      </c>
      <c r="E46" s="43"/>
    </row>
    <row r="47" spans="1:10" hidden="1" x14ac:dyDescent="0.2">
      <c r="A47" s="19"/>
      <c r="B47" s="18" t="s">
        <v>151</v>
      </c>
      <c r="C47" s="23">
        <f t="shared" si="2"/>
        <v>13.43</v>
      </c>
      <c r="D47" s="69"/>
      <c r="E47" s="43"/>
    </row>
    <row r="48" spans="1:10" hidden="1" x14ac:dyDescent="0.2">
      <c r="A48" s="19"/>
      <c r="B48" s="18" t="s">
        <v>152</v>
      </c>
      <c r="C48" s="23">
        <f t="shared" si="2"/>
        <v>0.21126</v>
      </c>
      <c r="D48" s="69">
        <v>13.43</v>
      </c>
      <c r="E48" s="43"/>
    </row>
    <row r="49" spans="1:10" hidden="1" x14ac:dyDescent="0.2">
      <c r="A49" s="19"/>
      <c r="B49" s="18" t="s">
        <v>153</v>
      </c>
      <c r="C49" s="23">
        <f t="shared" si="2"/>
        <v>0.13885999999999998</v>
      </c>
      <c r="D49" s="83" t="s">
        <v>231</v>
      </c>
      <c r="E49" s="43"/>
    </row>
    <row r="50" spans="1:10" hidden="1" x14ac:dyDescent="0.2">
      <c r="A50" s="19"/>
      <c r="B50" s="18" t="s">
        <v>202</v>
      </c>
      <c r="C50" s="23">
        <f t="shared" si="2"/>
        <v>0</v>
      </c>
      <c r="D50" s="83" t="e">
        <v>#REF!</v>
      </c>
      <c r="E50" s="43"/>
    </row>
    <row r="51" spans="1:10" hidden="1" x14ac:dyDescent="0.2">
      <c r="A51" s="19"/>
      <c r="B51" s="18" t="s">
        <v>154</v>
      </c>
      <c r="C51" s="23">
        <f t="shared" si="2"/>
        <v>0</v>
      </c>
      <c r="D51" s="83" t="e">
        <v>#REF!</v>
      </c>
      <c r="E51" s="43"/>
    </row>
    <row r="52" spans="1:10" hidden="1" x14ac:dyDescent="0.2">
      <c r="A52" s="19"/>
      <c r="B52" s="18" t="s">
        <v>148</v>
      </c>
      <c r="C52" s="23">
        <f t="shared" si="2"/>
        <v>24.57</v>
      </c>
      <c r="D52" s="83" t="e">
        <v>#REF!</v>
      </c>
      <c r="E52" s="43"/>
    </row>
    <row r="53" spans="1:10" x14ac:dyDescent="0.2">
      <c r="A53" s="19"/>
      <c r="B53" s="18"/>
      <c r="C53" s="18"/>
      <c r="D53" s="84"/>
      <c r="E53" s="43"/>
    </row>
    <row r="54" spans="1:10" ht="15" x14ac:dyDescent="0.25">
      <c r="A54" s="21">
        <v>320</v>
      </c>
      <c r="B54" s="17" t="s">
        <v>155</v>
      </c>
      <c r="C54" s="18"/>
      <c r="D54" s="85"/>
      <c r="E54" s="43"/>
    </row>
    <row r="55" spans="1:10" x14ac:dyDescent="0.2">
      <c r="A55" s="19"/>
      <c r="B55" s="18" t="s">
        <v>156</v>
      </c>
      <c r="C55" s="22">
        <v>7.46</v>
      </c>
      <c r="D55" s="146">
        <v>7.46</v>
      </c>
      <c r="E55" s="43"/>
    </row>
    <row r="56" spans="1:10" s="171" customFormat="1" x14ac:dyDescent="0.2">
      <c r="A56" s="170"/>
      <c r="B56" s="171" t="s">
        <v>157</v>
      </c>
      <c r="C56" s="172">
        <v>0.20685999999999999</v>
      </c>
      <c r="D56" s="173">
        <v>0.22159999999999999</v>
      </c>
      <c r="E56" s="178"/>
      <c r="I56" s="188">
        <f>C56-$F$22</f>
        <v>0.2009</v>
      </c>
      <c r="J56" s="188">
        <f>D56-$G$22</f>
        <v>0.2009</v>
      </c>
    </row>
    <row r="57" spans="1:10" s="171" customFormat="1" x14ac:dyDescent="0.2">
      <c r="A57" s="170"/>
      <c r="B57" s="171" t="s">
        <v>148</v>
      </c>
      <c r="C57" s="172">
        <v>0.10546</v>
      </c>
      <c r="D57" s="173">
        <v>0.1202</v>
      </c>
      <c r="E57" s="178"/>
      <c r="I57" s="188">
        <f>C57-$F$22</f>
        <v>9.9500000000000005E-2</v>
      </c>
      <c r="J57" s="188">
        <f>D57-$G$22</f>
        <v>9.9500000000000005E-2</v>
      </c>
    </row>
    <row r="58" spans="1:10" x14ac:dyDescent="0.2">
      <c r="A58" s="19"/>
      <c r="B58" s="18"/>
      <c r="C58" s="18"/>
      <c r="D58" s="85"/>
      <c r="E58" s="43"/>
    </row>
    <row r="59" spans="1:10" ht="15" x14ac:dyDescent="0.25">
      <c r="A59" s="21">
        <v>310</v>
      </c>
      <c r="B59" s="17" t="s">
        <v>158</v>
      </c>
      <c r="C59" s="18"/>
      <c r="D59" s="85"/>
      <c r="E59" s="43"/>
    </row>
    <row r="60" spans="1:10" x14ac:dyDescent="0.2">
      <c r="A60" s="19"/>
      <c r="B60" s="18" t="s">
        <v>159</v>
      </c>
      <c r="C60" s="22">
        <v>14.5</v>
      </c>
      <c r="D60" s="69">
        <f>+C60</f>
        <v>14.5</v>
      </c>
      <c r="E60" s="43"/>
    </row>
    <row r="61" spans="1:10" s="171" customFormat="1" x14ac:dyDescent="0.2">
      <c r="A61" s="170"/>
      <c r="B61" s="171" t="s">
        <v>160</v>
      </c>
      <c r="C61" s="172">
        <v>8.8960000000000011E-2</v>
      </c>
      <c r="D61" s="173">
        <v>0.1037</v>
      </c>
      <c r="E61" s="178"/>
      <c r="I61" s="188">
        <f>C61-$F$22</f>
        <v>8.3000000000000018E-2</v>
      </c>
      <c r="J61" s="188">
        <f>D61-$G$22</f>
        <v>8.3000000000000004E-2</v>
      </c>
    </row>
    <row r="62" spans="1:10" x14ac:dyDescent="0.2">
      <c r="A62" s="19"/>
      <c r="B62" s="18"/>
      <c r="C62" s="18"/>
      <c r="D62" s="85"/>
      <c r="E62" s="43"/>
    </row>
    <row r="63" spans="1:10" ht="15" x14ac:dyDescent="0.25">
      <c r="A63" s="21">
        <v>340</v>
      </c>
      <c r="B63" s="17" t="s">
        <v>214</v>
      </c>
      <c r="C63" s="18"/>
      <c r="D63" s="69"/>
      <c r="E63" s="43"/>
    </row>
    <row r="64" spans="1:10" x14ac:dyDescent="0.2">
      <c r="A64" s="19"/>
      <c r="B64" s="18" t="s">
        <v>159</v>
      </c>
      <c r="C64" s="22">
        <v>15.51</v>
      </c>
      <c r="D64" s="148">
        <f>+C64</f>
        <v>15.51</v>
      </c>
      <c r="E64" s="43"/>
    </row>
    <row r="65" spans="1:10" s="171" customFormat="1" x14ac:dyDescent="0.2">
      <c r="A65" s="170"/>
      <c r="B65" s="171" t="s">
        <v>160</v>
      </c>
      <c r="C65" s="172">
        <v>0.11650000000000001</v>
      </c>
      <c r="D65" s="173">
        <f>++J65+G22</f>
        <v>0.13124</v>
      </c>
      <c r="E65" s="178"/>
      <c r="I65" s="189">
        <f>C65-$F$22</f>
        <v>0.11054</v>
      </c>
      <c r="J65" s="188">
        <f>+I65</f>
        <v>0.11054</v>
      </c>
    </row>
    <row r="66" spans="1:10" x14ac:dyDescent="0.2">
      <c r="A66" s="19"/>
      <c r="B66" s="18"/>
      <c r="C66" s="18"/>
      <c r="D66" s="84"/>
      <c r="E66" s="43"/>
    </row>
    <row r="67" spans="1:10" ht="15" x14ac:dyDescent="0.25">
      <c r="A67" s="21">
        <v>330</v>
      </c>
      <c r="B67" s="17" t="s">
        <v>215</v>
      </c>
      <c r="C67" s="18"/>
      <c r="D67" s="85"/>
      <c r="E67" s="43"/>
    </row>
    <row r="68" spans="1:10" x14ac:dyDescent="0.2">
      <c r="A68" s="19"/>
      <c r="B68" s="18" t="s">
        <v>156</v>
      </c>
      <c r="C68" s="22">
        <v>16.79</v>
      </c>
      <c r="D68" s="148">
        <f>+C68</f>
        <v>16.79</v>
      </c>
      <c r="E68" s="43"/>
    </row>
    <row r="69" spans="1:10" s="171" customFormat="1" x14ac:dyDescent="0.2">
      <c r="A69" s="170"/>
      <c r="B69" s="171" t="s">
        <v>203</v>
      </c>
      <c r="C69" s="172">
        <v>0.1154</v>
      </c>
      <c r="D69" s="182">
        <v>0.13014000000000001</v>
      </c>
      <c r="E69" s="183"/>
      <c r="I69" s="189">
        <f>C69-$F$22</f>
        <v>0.10944000000000001</v>
      </c>
      <c r="J69" s="188">
        <f>D69-$G$22</f>
        <v>0.10944000000000001</v>
      </c>
    </row>
    <row r="70" spans="1:10" s="171" customFormat="1" ht="15" thickBot="1" x14ac:dyDescent="0.25">
      <c r="A70" s="184"/>
      <c r="B70" s="185" t="s">
        <v>204</v>
      </c>
      <c r="C70" s="186">
        <v>9.6100000000000005E-2</v>
      </c>
      <c r="D70" s="187">
        <v>0.11083999999999999</v>
      </c>
      <c r="E70" s="183"/>
      <c r="I70" s="189">
        <f>C70-$F$22</f>
        <v>9.0139999999999998E-2</v>
      </c>
      <c r="J70" s="188">
        <f>D70-$G$22</f>
        <v>9.0139999999999998E-2</v>
      </c>
    </row>
    <row r="72" spans="1:10" hidden="1" x14ac:dyDescent="0.2">
      <c r="B72" s="167" t="s">
        <v>256</v>
      </c>
      <c r="C72" s="147">
        <f>+C69-F22</f>
        <v>0.10944000000000001</v>
      </c>
      <c r="D72" s="147">
        <f>+D69-G22</f>
        <v>0.10944000000000001</v>
      </c>
    </row>
    <row r="73" spans="1:10" hidden="1" x14ac:dyDescent="0.2">
      <c r="B73" s="167" t="s">
        <v>257</v>
      </c>
      <c r="C73" s="147">
        <f>+C70-F22</f>
        <v>9.0139999999999998E-2</v>
      </c>
      <c r="D73" s="147">
        <f>+D70-G22</f>
        <v>9.0139999999999998E-2</v>
      </c>
    </row>
    <row r="74" spans="1:10" hidden="1" x14ac:dyDescent="0.2"/>
    <row r="75" spans="1:10" hidden="1" x14ac:dyDescent="0.2">
      <c r="B75" s="190" t="s">
        <v>255</v>
      </c>
      <c r="C75" s="190"/>
      <c r="D75" s="191">
        <f>C72+G22</f>
        <v>0.13014000000000001</v>
      </c>
      <c r="E75" s="168">
        <f>D75-D69</f>
        <v>0</v>
      </c>
    </row>
    <row r="76" spans="1:10" hidden="1" x14ac:dyDescent="0.2">
      <c r="B76" s="190" t="s">
        <v>255</v>
      </c>
      <c r="C76" s="190"/>
      <c r="D76" s="191">
        <f>C73+G22</f>
        <v>0.11083999999999999</v>
      </c>
      <c r="E76" s="168">
        <f>D76-D70</f>
        <v>0</v>
      </c>
    </row>
    <row r="79" spans="1:10" x14ac:dyDescent="0.2">
      <c r="C79" s="166"/>
    </row>
  </sheetData>
  <mergeCells count="2">
    <mergeCell ref="A2:D2"/>
    <mergeCell ref="A3:D3"/>
  </mergeCells>
  <phoneticPr fontId="6" type="noConversion"/>
  <printOptions horizontalCentered="1"/>
  <pageMargins left="0.24" right="0.16" top="1" bottom="0.37" header="0.5" footer="0.2"/>
  <pageSetup scale="80" orientation="portrait" r:id="rId1"/>
  <headerFooter alignWithMargins="0">
    <oddHeader>&amp;R&amp;11Appendix C</oddHeader>
    <oddFooter>&amp;C&amp;P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G94"/>
  <sheetViews>
    <sheetView zoomScale="75" zoomScaleNormal="75" workbookViewId="0">
      <pane xSplit="5" ySplit="6" topLeftCell="F7" activePane="bottomRight" state="frozen"/>
      <selection activeCell="E1" sqref="E1:F1048576"/>
      <selection pane="topRight" activeCell="E1" sqref="E1:F1048576"/>
      <selection pane="bottomLeft" activeCell="E1" sqref="E1:F1048576"/>
      <selection pane="bottomRight" activeCell="AN37" sqref="AN37"/>
    </sheetView>
  </sheetViews>
  <sheetFormatPr defaultColWidth="12.7109375" defaultRowHeight="12.75" x14ac:dyDescent="0.2"/>
  <cols>
    <col min="1" max="1" width="2.28515625" customWidth="1"/>
    <col min="2" max="2" width="12.140625" style="6" customWidth="1"/>
    <col min="3" max="3" width="14.42578125" style="6" hidden="1" customWidth="1"/>
    <col min="4" max="4" width="9.42578125" style="6" bestFit="1" customWidth="1"/>
    <col min="5" max="5" width="44" style="28" bestFit="1" customWidth="1"/>
    <col min="6" max="6" width="9.140625" style="6" bestFit="1" customWidth="1"/>
    <col min="7" max="7" width="9.85546875" style="13" bestFit="1" customWidth="1"/>
    <col min="8" max="9" width="16.5703125" style="13" bestFit="1" customWidth="1"/>
    <col min="10" max="10" width="9.140625" style="13" customWidth="1"/>
    <col min="11" max="11" width="8.7109375" hidden="1" customWidth="1"/>
    <col min="12" max="12" width="28.5703125" hidden="1" customWidth="1"/>
    <col min="13" max="14" width="10.28515625" hidden="1" customWidth="1"/>
    <col min="15" max="15" width="9.140625" hidden="1" customWidth="1"/>
    <col min="16" max="16" width="10.42578125" hidden="1" customWidth="1"/>
    <col min="17" max="17" width="13.28515625" style="50" hidden="1" customWidth="1"/>
    <col min="18" max="18" width="10.85546875" hidden="1" customWidth="1"/>
    <col min="19" max="20" width="8.5703125" hidden="1" customWidth="1"/>
    <col min="21" max="21" width="2.7109375" hidden="1" customWidth="1"/>
    <col min="22" max="25" width="8.5703125" hidden="1" customWidth="1"/>
    <col min="26" max="26" width="3" hidden="1" customWidth="1"/>
    <col min="27" max="30" width="10.5703125" hidden="1" customWidth="1"/>
    <col min="31" max="33" width="0" hidden="1" customWidth="1"/>
  </cols>
  <sheetData>
    <row r="1" spans="1:33" s="7" customFormat="1" ht="15.75" thickBot="1" x14ac:dyDescent="0.3">
      <c r="B1" s="32"/>
      <c r="C1" s="32"/>
      <c r="D1" s="32"/>
      <c r="E1" s="32"/>
      <c r="F1" s="32"/>
      <c r="G1" s="33"/>
      <c r="H1" s="33"/>
      <c r="I1" s="32"/>
      <c r="J1" s="32"/>
      <c r="Q1" s="50"/>
      <c r="AA1" s="144"/>
      <c r="AB1" s="144"/>
      <c r="AC1" s="144"/>
      <c r="AD1" s="144"/>
    </row>
    <row r="2" spans="1:33" ht="16.5" customHeight="1" x14ac:dyDescent="0.25">
      <c r="A2" s="238" t="s">
        <v>217</v>
      </c>
      <c r="B2" s="239"/>
      <c r="C2" s="239"/>
      <c r="D2" s="239"/>
      <c r="E2" s="239"/>
      <c r="F2" s="239"/>
      <c r="G2" s="239"/>
      <c r="H2" s="239"/>
      <c r="I2" s="240"/>
      <c r="J2" s="32"/>
      <c r="M2" s="7"/>
      <c r="N2" s="7"/>
      <c r="O2" s="7"/>
      <c r="P2" s="7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45"/>
      <c r="AC2" s="145"/>
      <c r="AD2" s="145"/>
    </row>
    <row r="3" spans="1:33" ht="16.5" customHeight="1" x14ac:dyDescent="0.25">
      <c r="A3" s="241" t="str">
        <f>+'Residential and Commericial'!A3:D3</f>
        <v>Schedule of Rates</v>
      </c>
      <c r="B3" s="242"/>
      <c r="C3" s="242"/>
      <c r="D3" s="242"/>
      <c r="E3" s="242"/>
      <c r="F3" s="242"/>
      <c r="G3" s="242"/>
      <c r="H3" s="242"/>
      <c r="I3" s="243"/>
      <c r="J3" s="32"/>
      <c r="L3" s="143" t="s">
        <v>249</v>
      </c>
      <c r="M3" s="120">
        <v>2025</v>
      </c>
      <c r="N3" s="120">
        <f>+'Residential and Commericial'!G5</f>
        <v>2026</v>
      </c>
      <c r="O3" s="120">
        <f t="shared" ref="O3" si="0">+N3+1</f>
        <v>2027</v>
      </c>
      <c r="P3" s="121">
        <f t="shared" ref="P3" si="1">+O3+1</f>
        <v>2028</v>
      </c>
      <c r="Q3" s="109">
        <v>2025</v>
      </c>
      <c r="R3" s="100">
        <f>+Q3+1</f>
        <v>2026</v>
      </c>
      <c r="S3" s="100">
        <f t="shared" ref="S3:T3" si="2">+R3+1</f>
        <v>2027</v>
      </c>
      <c r="T3" s="100">
        <f t="shared" si="2"/>
        <v>2028</v>
      </c>
      <c r="U3" s="14"/>
      <c r="V3" s="102">
        <f>+Q3</f>
        <v>2025</v>
      </c>
      <c r="W3" s="102">
        <f t="shared" ref="W3:Y3" si="3">+R3</f>
        <v>2026</v>
      </c>
      <c r="X3" s="102">
        <f t="shared" si="3"/>
        <v>2027</v>
      </c>
      <c r="Y3" s="102">
        <f t="shared" si="3"/>
        <v>2028</v>
      </c>
      <c r="Z3" s="14"/>
      <c r="AA3" s="106">
        <f>+V3</f>
        <v>2025</v>
      </c>
      <c r="AB3" s="106">
        <f t="shared" ref="AB3:AD3" si="4">+W3</f>
        <v>2026</v>
      </c>
      <c r="AC3" s="106">
        <f t="shared" si="4"/>
        <v>2027</v>
      </c>
      <c r="AD3" s="107">
        <f t="shared" si="4"/>
        <v>2028</v>
      </c>
    </row>
    <row r="4" spans="1:33" ht="15" thickBot="1" x14ac:dyDescent="0.25">
      <c r="A4" s="8"/>
      <c r="B4" s="212"/>
      <c r="C4" s="212"/>
      <c r="D4" s="212"/>
      <c r="E4" s="213"/>
      <c r="F4" s="212"/>
      <c r="G4" s="31"/>
      <c r="H4" s="31"/>
      <c r="I4" s="73"/>
      <c r="J4" s="11"/>
      <c r="L4" s="122"/>
      <c r="M4" s="14"/>
      <c r="N4" s="14"/>
      <c r="O4" s="14"/>
      <c r="P4" s="115"/>
      <c r="Q4" s="246" t="s">
        <v>220</v>
      </c>
      <c r="R4" s="247"/>
      <c r="S4" s="247"/>
      <c r="T4" s="247"/>
      <c r="U4" s="14"/>
      <c r="V4" s="250" t="s">
        <v>249</v>
      </c>
      <c r="W4" s="250"/>
      <c r="X4" s="250"/>
      <c r="Y4" s="250"/>
      <c r="Z4" s="14"/>
      <c r="AA4" s="244" t="s">
        <v>252</v>
      </c>
      <c r="AB4" s="244"/>
      <c r="AC4" s="244"/>
      <c r="AD4" s="245"/>
    </row>
    <row r="5" spans="1:33" ht="14.25" x14ac:dyDescent="0.2">
      <c r="A5" s="8"/>
      <c r="B5" s="212"/>
      <c r="C5" s="212"/>
      <c r="D5" s="212"/>
      <c r="E5" s="213"/>
      <c r="F5" s="37" t="s">
        <v>205</v>
      </c>
      <c r="G5" s="38" t="s">
        <v>167</v>
      </c>
      <c r="H5" s="59"/>
      <c r="I5" s="198"/>
      <c r="J5" s="70"/>
      <c r="L5" s="123" t="s">
        <v>218</v>
      </c>
      <c r="M5" s="124">
        <v>4.7499999999999999E-3</v>
      </c>
      <c r="N5" s="193">
        <f>+'Residential and Commericial'!G7</f>
        <v>1.949E-2</v>
      </c>
      <c r="O5" s="125" t="e">
        <f>+'Residential and Commericial'!#REF!</f>
        <v>#REF!</v>
      </c>
      <c r="P5" s="126" t="e">
        <f>+'Residential and Commericial'!#REF!</f>
        <v>#REF!</v>
      </c>
      <c r="Q5" s="248" t="s">
        <v>251</v>
      </c>
      <c r="R5" s="249"/>
      <c r="S5" s="249"/>
      <c r="T5" s="249"/>
      <c r="U5" s="14"/>
      <c r="V5" s="250" t="s">
        <v>250</v>
      </c>
      <c r="W5" s="250"/>
      <c r="X5" s="250"/>
      <c r="Y5" s="250"/>
      <c r="Z5" s="14"/>
      <c r="AA5" s="244" t="s">
        <v>230</v>
      </c>
      <c r="AB5" s="244"/>
      <c r="AC5" s="244"/>
      <c r="AD5" s="245"/>
    </row>
    <row r="6" spans="1:33" ht="15" thickBot="1" x14ac:dyDescent="0.25">
      <c r="A6" s="8"/>
      <c r="B6" s="212"/>
      <c r="C6" s="212"/>
      <c r="D6" s="212"/>
      <c r="E6" s="213"/>
      <c r="F6" s="39" t="s">
        <v>168</v>
      </c>
      <c r="G6" s="40" t="s">
        <v>168</v>
      </c>
      <c r="H6" s="60">
        <f>+'Residential and Commericial'!C6</f>
        <v>45717</v>
      </c>
      <c r="I6" s="214">
        <f>+'Residential and Commericial'!D6</f>
        <v>46082</v>
      </c>
      <c r="J6" s="71"/>
      <c r="L6" s="123" t="s">
        <v>219</v>
      </c>
      <c r="M6" s="125"/>
      <c r="N6" s="193">
        <f>+'Residential and Commericial'!G8</f>
        <v>0</v>
      </c>
      <c r="O6" s="125" t="e">
        <f>+'Residential and Commericial'!#REF!</f>
        <v>#REF!</v>
      </c>
      <c r="P6" s="126" t="e">
        <f>+'Residential and Commericial'!#REF!</f>
        <v>#REF!</v>
      </c>
      <c r="Q6" s="110"/>
      <c r="R6" s="111"/>
      <c r="S6" s="111"/>
      <c r="T6" s="111"/>
      <c r="U6" s="14"/>
      <c r="V6" s="103"/>
      <c r="W6" s="103"/>
      <c r="X6" s="103"/>
      <c r="Y6" s="103"/>
      <c r="Z6" s="14"/>
      <c r="AA6" s="104"/>
      <c r="AB6" s="104"/>
      <c r="AC6" s="104"/>
      <c r="AD6" s="114"/>
    </row>
    <row r="7" spans="1:33" ht="14.25" x14ac:dyDescent="0.2">
      <c r="A7" s="8"/>
      <c r="B7" s="212"/>
      <c r="C7" s="212"/>
      <c r="D7" s="212"/>
      <c r="E7" s="213"/>
      <c r="F7" s="36"/>
      <c r="G7" s="35"/>
      <c r="H7" s="34"/>
      <c r="I7" s="234"/>
      <c r="J7" s="34"/>
      <c r="L7" s="123" t="s">
        <v>223</v>
      </c>
      <c r="M7" s="125">
        <v>0</v>
      </c>
      <c r="N7" s="193">
        <f>+'Residential and Commericial'!G9</f>
        <v>0</v>
      </c>
      <c r="O7" s="125" t="e">
        <f>+'Residential and Commericial'!#REF!</f>
        <v>#REF!</v>
      </c>
      <c r="P7" s="126" t="e">
        <f>+'Residential and Commericial'!#REF!</f>
        <v>#REF!</v>
      </c>
      <c r="Q7" s="110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15"/>
    </row>
    <row r="8" spans="1:33" ht="14.25" x14ac:dyDescent="0.2">
      <c r="A8" s="215"/>
      <c r="B8" s="216" t="str">
        <f>+'Residential and Commericial'!A8</f>
        <v>Energy Cost Adjustment Mechanism (ECAM) Rate</v>
      </c>
      <c r="C8" s="217"/>
      <c r="D8" s="217"/>
      <c r="E8" s="218"/>
      <c r="F8" s="48"/>
      <c r="G8" s="49"/>
      <c r="H8" s="61">
        <f>+'Residential and Commericial'!C8</f>
        <v>5.203E-2</v>
      </c>
      <c r="I8" s="235">
        <f>+'Residential and Commericial'!D8</f>
        <v>60</v>
      </c>
      <c r="J8" s="72"/>
      <c r="L8" s="123" t="s">
        <v>224</v>
      </c>
      <c r="M8" s="127"/>
      <c r="N8" s="193">
        <f>+'Residential and Commericial'!G10</f>
        <v>0</v>
      </c>
      <c r="O8" s="125" t="e">
        <f>+'Residential and Commericial'!#REF!</f>
        <v>#REF!</v>
      </c>
      <c r="P8" s="126" t="e">
        <f>+'Residential and Commericial'!#REF!</f>
        <v>#REF!</v>
      </c>
      <c r="Q8" s="110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116"/>
    </row>
    <row r="9" spans="1:33" ht="14.25" x14ac:dyDescent="0.2">
      <c r="A9" s="8"/>
      <c r="B9" s="212"/>
      <c r="C9" s="212"/>
      <c r="D9" s="212"/>
      <c r="E9" s="213"/>
      <c r="F9" s="36"/>
      <c r="G9" s="35"/>
      <c r="H9" s="34"/>
      <c r="I9" s="234"/>
      <c r="J9" s="34"/>
      <c r="L9" s="128" t="s">
        <v>225</v>
      </c>
      <c r="M9" s="127"/>
      <c r="N9" s="193">
        <f>+'Residential and Commericial'!G11</f>
        <v>0</v>
      </c>
      <c r="O9" s="125" t="e">
        <f>+'Residential and Commericial'!#REF!</f>
        <v>#REF!</v>
      </c>
      <c r="P9" s="126" t="e">
        <f>+'Residential and Commericial'!#REF!</f>
        <v>#REF!</v>
      </c>
      <c r="Q9" s="110"/>
      <c r="AD9" s="117"/>
    </row>
    <row r="10" spans="1:33" ht="14.25" x14ac:dyDescent="0.2">
      <c r="A10" s="219"/>
      <c r="B10" s="220" t="s">
        <v>243</v>
      </c>
      <c r="C10" s="220" t="s">
        <v>169</v>
      </c>
      <c r="D10" s="220" t="s">
        <v>170</v>
      </c>
      <c r="E10" s="213"/>
      <c r="F10" s="8"/>
      <c r="G10" s="12"/>
      <c r="H10" s="11"/>
      <c r="I10" s="236"/>
      <c r="J10" s="11"/>
      <c r="L10" s="123" t="s">
        <v>227</v>
      </c>
      <c r="M10" s="127"/>
      <c r="N10" s="193">
        <f>+'Residential and Commericial'!G12</f>
        <v>0</v>
      </c>
      <c r="O10" s="125" t="e">
        <f>+'Residential and Commericial'!#REF!</f>
        <v>#REF!</v>
      </c>
      <c r="P10" s="126" t="e">
        <f>+'Residential and Commericial'!#REF!</f>
        <v>#REF!</v>
      </c>
      <c r="Q10" s="110"/>
      <c r="R10" s="99">
        <v>0</v>
      </c>
      <c r="S10" s="99">
        <v>0.18483224999999998</v>
      </c>
      <c r="T10" s="99">
        <v>0.13316025000000001</v>
      </c>
      <c r="AD10" s="117"/>
      <c r="AF10" s="152" t="s">
        <v>253</v>
      </c>
      <c r="AG10" s="152" t="s">
        <v>254</v>
      </c>
    </row>
    <row r="11" spans="1:33" ht="14.25" x14ac:dyDescent="0.2">
      <c r="A11" s="62"/>
      <c r="B11" s="221">
        <v>619</v>
      </c>
      <c r="C11" s="221"/>
      <c r="D11" s="221" t="s">
        <v>209</v>
      </c>
      <c r="E11" s="213" t="s">
        <v>239</v>
      </c>
      <c r="F11" s="94">
        <v>176</v>
      </c>
      <c r="G11" s="68">
        <f>+F11/12</f>
        <v>14.666666666666666</v>
      </c>
      <c r="H11" s="66">
        <v>13.548399999999999</v>
      </c>
      <c r="I11" s="222">
        <f>+AB11</f>
        <v>13.7636</v>
      </c>
      <c r="J11" s="92"/>
      <c r="K11" s="77"/>
      <c r="L11" s="123" t="s">
        <v>248</v>
      </c>
      <c r="M11" s="127">
        <v>1.2099999999999999E-3</v>
      </c>
      <c r="N11" s="193">
        <f>+'Residential and Commericial'!G14</f>
        <v>1.2099999999999999E-3</v>
      </c>
      <c r="O11" s="125" t="e">
        <f>+'Residential and Commericial'!#REF!</f>
        <v>#REF!</v>
      </c>
      <c r="P11" s="126" t="e">
        <f>+'Residential and Commericial'!#REF!</f>
        <v>#REF!</v>
      </c>
      <c r="Q11" s="112">
        <v>13.460986666666665</v>
      </c>
      <c r="R11" s="98">
        <f>ROUND(+Q11*(1+R$10),2)</f>
        <v>13.46</v>
      </c>
      <c r="S11">
        <f>ROUND(+R11*(1+S$10),2)</f>
        <v>15.95</v>
      </c>
      <c r="T11">
        <f>ROUND(+S11*(1+T$10),2)</f>
        <v>18.07</v>
      </c>
      <c r="U11" s="51"/>
      <c r="V11" s="101">
        <f>+$G11*M$16</f>
        <v>8.7413333333333329E-2</v>
      </c>
      <c r="W11" s="101">
        <f>+$G11*N$16</f>
        <v>0.30359999999999998</v>
      </c>
      <c r="X11" s="101" t="e">
        <f t="shared" ref="X11:X42" si="5">+$G11*O$16</f>
        <v>#REF!</v>
      </c>
      <c r="Y11" s="101" t="e">
        <f t="shared" ref="Y11:Y42" si="6">+$G11*P$16</f>
        <v>#REF!</v>
      </c>
      <c r="Z11" s="51"/>
      <c r="AA11" s="105">
        <f>+Q11+V11</f>
        <v>13.548399999999999</v>
      </c>
      <c r="AB11" s="105">
        <f>+R11+W11</f>
        <v>13.7636</v>
      </c>
      <c r="AC11" s="105" t="e">
        <f t="shared" ref="AB11:AD26" si="7">+S11+X11</f>
        <v>#REF!</v>
      </c>
      <c r="AD11" s="118" t="e">
        <f t="shared" si="7"/>
        <v>#REF!</v>
      </c>
      <c r="AE11" s="194">
        <f>+AB11/AA11-1</f>
        <v>1.5883794396386319E-2</v>
      </c>
      <c r="AF11" s="150">
        <f>AA11-H11</f>
        <v>0</v>
      </c>
      <c r="AG11" s="150">
        <f>AB11-I11</f>
        <v>0</v>
      </c>
    </row>
    <row r="12" spans="1:33" ht="15" hidden="1" x14ac:dyDescent="0.2">
      <c r="A12" s="223" t="s">
        <v>234</v>
      </c>
      <c r="B12" s="224" t="s">
        <v>33</v>
      </c>
      <c r="C12" s="10"/>
      <c r="D12" s="9" t="s">
        <v>171</v>
      </c>
      <c r="E12" s="213" t="s">
        <v>177</v>
      </c>
      <c r="F12" s="94">
        <v>1033</v>
      </c>
      <c r="G12" s="68">
        <v>86</v>
      </c>
      <c r="H12" s="66">
        <v>37.783799999999999</v>
      </c>
      <c r="I12" s="222">
        <f t="shared" ref="I12:I75" si="8">+AB12</f>
        <v>39.050200000000004</v>
      </c>
      <c r="J12" s="92"/>
      <c r="K12" s="77"/>
      <c r="L12" s="122"/>
      <c r="M12" s="127"/>
      <c r="N12" s="125"/>
      <c r="P12" s="117"/>
      <c r="Q12" s="112">
        <v>37.271239999999999</v>
      </c>
      <c r="R12" s="98">
        <f t="shared" ref="R12:R43" si="9">ROUND(+Q12*(1+R$10),2)</f>
        <v>37.270000000000003</v>
      </c>
      <c r="S12">
        <f t="shared" ref="S12:T27" si="10">ROUND(+R12*(1+S$10),2)</f>
        <v>44.16</v>
      </c>
      <c r="T12">
        <f t="shared" si="10"/>
        <v>50.04</v>
      </c>
      <c r="V12" s="101">
        <f t="shared" ref="V12:V42" si="11">+$G12*M$16</f>
        <v>0.51256000000000002</v>
      </c>
      <c r="W12" s="101">
        <f t="shared" ref="W12:W42" si="12">+$G12*N$16</f>
        <v>1.7802</v>
      </c>
      <c r="X12" s="101" t="e">
        <f t="shared" si="5"/>
        <v>#REF!</v>
      </c>
      <c r="Y12" s="101" t="e">
        <f t="shared" si="6"/>
        <v>#REF!</v>
      </c>
      <c r="AA12" s="105">
        <f t="shared" ref="AA12:AA75" si="13">+Q12+V12</f>
        <v>37.783799999999999</v>
      </c>
      <c r="AB12" s="105">
        <f t="shared" si="7"/>
        <v>39.050200000000004</v>
      </c>
      <c r="AC12" s="105" t="e">
        <f t="shared" si="7"/>
        <v>#REF!</v>
      </c>
      <c r="AD12" s="118" t="e">
        <f t="shared" si="7"/>
        <v>#REF!</v>
      </c>
      <c r="AE12" s="194">
        <f t="shared" ref="AE12:AE75" si="14">+AB12/AA12-1</f>
        <v>3.3517009935475128E-2</v>
      </c>
      <c r="AF12" s="150">
        <f>AA12-H12</f>
        <v>0</v>
      </c>
      <c r="AG12" s="150">
        <f>AB12-I12</f>
        <v>0</v>
      </c>
    </row>
    <row r="13" spans="1:33" ht="14.25" x14ac:dyDescent="0.2">
      <c r="A13" s="225"/>
      <c r="B13" s="224">
        <v>625</v>
      </c>
      <c r="C13" s="10"/>
      <c r="D13" s="221" t="s">
        <v>209</v>
      </c>
      <c r="E13" s="213" t="s">
        <v>240</v>
      </c>
      <c r="F13" s="94">
        <v>205</v>
      </c>
      <c r="G13" s="68">
        <f>+F13/12</f>
        <v>17.083333333333332</v>
      </c>
      <c r="H13" s="66">
        <v>14.026375</v>
      </c>
      <c r="I13" s="222">
        <f t="shared" si="8"/>
        <v>14.273624999999999</v>
      </c>
      <c r="J13" s="92"/>
      <c r="K13" s="77"/>
      <c r="L13" s="123"/>
      <c r="M13" s="129"/>
      <c r="N13" s="125">
        <f>+'Residential and Commericial'!G15</f>
        <v>0</v>
      </c>
      <c r="O13" s="130"/>
      <c r="P13" s="131"/>
      <c r="Q13" s="112">
        <v>13.924558333333334</v>
      </c>
      <c r="R13" s="98">
        <f t="shared" si="9"/>
        <v>13.92</v>
      </c>
      <c r="S13">
        <f t="shared" si="10"/>
        <v>16.489999999999998</v>
      </c>
      <c r="T13">
        <f t="shared" si="10"/>
        <v>18.690000000000001</v>
      </c>
      <c r="U13" s="51"/>
      <c r="V13" s="101">
        <f t="shared" si="11"/>
        <v>0.10181666666666667</v>
      </c>
      <c r="W13" s="101">
        <f>+$G13*N$16</f>
        <v>0.35362499999999997</v>
      </c>
      <c r="X13" s="101" t="e">
        <f t="shared" si="5"/>
        <v>#REF!</v>
      </c>
      <c r="Y13" s="101" t="e">
        <f t="shared" si="6"/>
        <v>#REF!</v>
      </c>
      <c r="Z13" s="51"/>
      <c r="AA13" s="105">
        <f t="shared" si="13"/>
        <v>14.026375</v>
      </c>
      <c r="AB13" s="105">
        <f t="shared" si="7"/>
        <v>14.273624999999999</v>
      </c>
      <c r="AC13" s="105" t="e">
        <f t="shared" si="7"/>
        <v>#REF!</v>
      </c>
      <c r="AD13" s="118" t="e">
        <f t="shared" si="7"/>
        <v>#REF!</v>
      </c>
      <c r="AE13" s="194">
        <f t="shared" si="14"/>
        <v>1.7627505324789849E-2</v>
      </c>
      <c r="AF13" s="150">
        <f>AA13-H13</f>
        <v>0</v>
      </c>
      <c r="AG13" s="150">
        <f>AB13-I13</f>
        <v>0</v>
      </c>
    </row>
    <row r="14" spans="1:33" ht="15" x14ac:dyDescent="0.2">
      <c r="A14" s="223" t="s">
        <v>234</v>
      </c>
      <c r="B14" s="224" t="s">
        <v>35</v>
      </c>
      <c r="C14" s="10">
        <v>70</v>
      </c>
      <c r="D14" s="30" t="s">
        <v>171</v>
      </c>
      <c r="E14" s="213" t="s">
        <v>177</v>
      </c>
      <c r="F14" s="62">
        <v>389</v>
      </c>
      <c r="G14" s="68">
        <v>32</v>
      </c>
      <c r="H14" s="66">
        <v>18.015599999999999</v>
      </c>
      <c r="I14" s="222">
        <f t="shared" si="8"/>
        <v>18.482400000000002</v>
      </c>
      <c r="J14" s="92"/>
      <c r="K14" s="77"/>
      <c r="L14" s="123" t="s">
        <v>226</v>
      </c>
      <c r="M14" s="127">
        <v>0</v>
      </c>
      <c r="N14" s="125">
        <f>+'Residential and Commericial'!G16</f>
        <v>0</v>
      </c>
      <c r="O14" s="125" t="e">
        <f>+'Residential and Commericial'!#REF!</f>
        <v>#REF!</v>
      </c>
      <c r="P14" s="126" t="e">
        <f>+'Residential and Commericial'!#REF!</f>
        <v>#REF!</v>
      </c>
      <c r="Q14" s="112">
        <v>17.82488</v>
      </c>
      <c r="R14" s="98">
        <f t="shared" si="9"/>
        <v>17.82</v>
      </c>
      <c r="S14">
        <f t="shared" si="10"/>
        <v>21.11</v>
      </c>
      <c r="T14">
        <f t="shared" si="10"/>
        <v>23.92</v>
      </c>
      <c r="V14" s="101">
        <f t="shared" si="11"/>
        <v>0.19072</v>
      </c>
      <c r="W14" s="101">
        <f t="shared" si="12"/>
        <v>0.66239999999999999</v>
      </c>
      <c r="X14" s="101" t="e">
        <f t="shared" si="5"/>
        <v>#REF!</v>
      </c>
      <c r="Y14" s="101" t="e">
        <f t="shared" si="6"/>
        <v>#REF!</v>
      </c>
      <c r="AA14" s="105">
        <f t="shared" si="13"/>
        <v>18.015599999999999</v>
      </c>
      <c r="AB14" s="105">
        <f t="shared" si="7"/>
        <v>18.482400000000002</v>
      </c>
      <c r="AC14" s="105" t="e">
        <f t="shared" si="7"/>
        <v>#REF!</v>
      </c>
      <c r="AD14" s="118" t="e">
        <f t="shared" si="7"/>
        <v>#REF!</v>
      </c>
      <c r="AE14" s="194">
        <f t="shared" si="14"/>
        <v>2.5910877239725627E-2</v>
      </c>
      <c r="AF14" s="150">
        <f>AA14-H14</f>
        <v>0</v>
      </c>
      <c r="AG14" s="150">
        <f>AB14-I14</f>
        <v>0</v>
      </c>
    </row>
    <row r="15" spans="1:33" ht="15" x14ac:dyDescent="0.2">
      <c r="A15" s="223" t="s">
        <v>234</v>
      </c>
      <c r="B15" s="224" t="s">
        <v>37</v>
      </c>
      <c r="C15" s="10">
        <v>100</v>
      </c>
      <c r="D15" s="30" t="s">
        <v>171</v>
      </c>
      <c r="E15" s="213" t="s">
        <v>177</v>
      </c>
      <c r="F15" s="62">
        <v>553</v>
      </c>
      <c r="G15" s="68">
        <v>46</v>
      </c>
      <c r="H15" s="66">
        <v>22.921800000000001</v>
      </c>
      <c r="I15" s="222">
        <f t="shared" si="8"/>
        <v>23.6022</v>
      </c>
      <c r="J15" s="92"/>
      <c r="K15" s="77"/>
      <c r="L15" s="122"/>
      <c r="M15" s="127"/>
      <c r="P15" s="117"/>
      <c r="Q15" s="112">
        <v>22.647640000000003</v>
      </c>
      <c r="R15" s="98">
        <f t="shared" si="9"/>
        <v>22.65</v>
      </c>
      <c r="S15">
        <f t="shared" si="10"/>
        <v>26.84</v>
      </c>
      <c r="T15">
        <f t="shared" si="10"/>
        <v>30.41</v>
      </c>
      <c r="V15" s="101">
        <f t="shared" si="11"/>
        <v>0.27416000000000001</v>
      </c>
      <c r="W15" s="101">
        <f t="shared" si="12"/>
        <v>0.95219999999999994</v>
      </c>
      <c r="X15" s="101" t="e">
        <f t="shared" si="5"/>
        <v>#REF!</v>
      </c>
      <c r="Y15" s="101" t="e">
        <f t="shared" si="6"/>
        <v>#REF!</v>
      </c>
      <c r="AA15" s="105">
        <f t="shared" si="13"/>
        <v>22.921800000000001</v>
      </c>
      <c r="AB15" s="105">
        <f t="shared" si="7"/>
        <v>23.6022</v>
      </c>
      <c r="AC15" s="105" t="e">
        <f t="shared" si="7"/>
        <v>#REF!</v>
      </c>
      <c r="AD15" s="118" t="e">
        <f t="shared" si="7"/>
        <v>#REF!</v>
      </c>
      <c r="AE15" s="194">
        <f t="shared" si="14"/>
        <v>2.968353270685542E-2</v>
      </c>
      <c r="AF15" s="150">
        <f>AA15-H15</f>
        <v>0</v>
      </c>
      <c r="AG15" s="150">
        <f>AB15-I15</f>
        <v>0</v>
      </c>
    </row>
    <row r="16" spans="1:33" ht="15" x14ac:dyDescent="0.2">
      <c r="A16" s="223" t="s">
        <v>234</v>
      </c>
      <c r="B16" s="224" t="s">
        <v>39</v>
      </c>
      <c r="C16" s="10">
        <v>150</v>
      </c>
      <c r="D16" s="30" t="s">
        <v>171</v>
      </c>
      <c r="E16" s="213" t="s">
        <v>177</v>
      </c>
      <c r="F16" s="62">
        <v>799</v>
      </c>
      <c r="G16" s="68">
        <v>66</v>
      </c>
      <c r="H16" s="66">
        <v>32.777799999999999</v>
      </c>
      <c r="I16" s="222">
        <f t="shared" si="8"/>
        <v>33.746200000000002</v>
      </c>
      <c r="J16" s="92"/>
      <c r="K16" s="77"/>
      <c r="L16" s="123" t="s">
        <v>222</v>
      </c>
      <c r="M16" s="132">
        <f>SUM(M5:M15)</f>
        <v>5.96E-3</v>
      </c>
      <c r="N16" s="55">
        <f>SUM(N5:N15)</f>
        <v>2.07E-2</v>
      </c>
      <c r="O16" s="55" t="e">
        <f t="shared" ref="O16:P16" si="15">SUM(O5:O15)</f>
        <v>#REF!</v>
      </c>
      <c r="P16" s="133" t="e">
        <f t="shared" si="15"/>
        <v>#REF!</v>
      </c>
      <c r="Q16" s="112">
        <v>32.384439999999998</v>
      </c>
      <c r="R16" s="98">
        <f t="shared" si="9"/>
        <v>32.380000000000003</v>
      </c>
      <c r="S16">
        <f t="shared" si="10"/>
        <v>38.36</v>
      </c>
      <c r="T16">
        <f t="shared" si="10"/>
        <v>43.47</v>
      </c>
      <c r="V16" s="101">
        <f t="shared" si="11"/>
        <v>0.39335999999999999</v>
      </c>
      <c r="W16" s="101">
        <f t="shared" si="12"/>
        <v>1.3662000000000001</v>
      </c>
      <c r="X16" s="101" t="e">
        <f t="shared" si="5"/>
        <v>#REF!</v>
      </c>
      <c r="Y16" s="101" t="e">
        <f t="shared" si="6"/>
        <v>#REF!</v>
      </c>
      <c r="AA16" s="105">
        <f t="shared" si="13"/>
        <v>32.777799999999999</v>
      </c>
      <c r="AB16" s="105">
        <f t="shared" si="7"/>
        <v>33.746200000000002</v>
      </c>
      <c r="AC16" s="105" t="e">
        <f t="shared" si="7"/>
        <v>#REF!</v>
      </c>
      <c r="AD16" s="118" t="e">
        <f t="shared" si="7"/>
        <v>#REF!</v>
      </c>
      <c r="AE16" s="194">
        <f t="shared" si="14"/>
        <v>2.9544386749568385E-2</v>
      </c>
      <c r="AF16" s="150">
        <f>AA16-H16</f>
        <v>0</v>
      </c>
      <c r="AG16" s="150">
        <f>AB16-I16</f>
        <v>0</v>
      </c>
    </row>
    <row r="17" spans="1:33" x14ac:dyDescent="0.2">
      <c r="A17" s="225"/>
      <c r="B17" s="224" t="s">
        <v>41</v>
      </c>
      <c r="C17" s="10">
        <v>250</v>
      </c>
      <c r="D17" s="9" t="s">
        <v>171</v>
      </c>
      <c r="E17" s="213" t="s">
        <v>177</v>
      </c>
      <c r="F17" s="62">
        <v>1283</v>
      </c>
      <c r="G17" s="68">
        <v>106</v>
      </c>
      <c r="H17" s="66">
        <v>44.689800000000005</v>
      </c>
      <c r="I17" s="222">
        <f t="shared" si="8"/>
        <v>46.254200000000004</v>
      </c>
      <c r="J17" s="92"/>
      <c r="K17" s="77"/>
      <c r="L17" s="122"/>
      <c r="P17" s="117"/>
      <c r="Q17" s="112">
        <v>44.058040000000005</v>
      </c>
      <c r="R17" s="98">
        <f t="shared" si="9"/>
        <v>44.06</v>
      </c>
      <c r="S17">
        <f t="shared" si="10"/>
        <v>52.2</v>
      </c>
      <c r="T17">
        <f t="shared" si="10"/>
        <v>59.15</v>
      </c>
      <c r="V17" s="101">
        <f t="shared" si="11"/>
        <v>0.63175999999999999</v>
      </c>
      <c r="W17" s="101">
        <f t="shared" si="12"/>
        <v>2.1941999999999999</v>
      </c>
      <c r="X17" s="101" t="e">
        <f t="shared" si="5"/>
        <v>#REF!</v>
      </c>
      <c r="Y17" s="101" t="e">
        <f t="shared" si="6"/>
        <v>#REF!</v>
      </c>
      <c r="AA17" s="105">
        <f t="shared" si="13"/>
        <v>44.689800000000005</v>
      </c>
      <c r="AB17" s="105">
        <f t="shared" si="7"/>
        <v>46.254200000000004</v>
      </c>
      <c r="AC17" s="105" t="e">
        <f t="shared" si="7"/>
        <v>#REF!</v>
      </c>
      <c r="AD17" s="118" t="e">
        <f t="shared" si="7"/>
        <v>#REF!</v>
      </c>
      <c r="AE17" s="194">
        <f t="shared" si="14"/>
        <v>3.500575075296819E-2</v>
      </c>
      <c r="AF17" s="150">
        <f>AA17-H17</f>
        <v>0</v>
      </c>
      <c r="AG17" s="150">
        <f>AB17-I17</f>
        <v>0</v>
      </c>
    </row>
    <row r="18" spans="1:33" x14ac:dyDescent="0.2">
      <c r="A18" s="225"/>
      <c r="B18" s="224" t="s">
        <v>43</v>
      </c>
      <c r="C18" s="10">
        <v>400</v>
      </c>
      <c r="D18" s="9" t="s">
        <v>171</v>
      </c>
      <c r="E18" s="213" t="s">
        <v>177</v>
      </c>
      <c r="F18" s="62">
        <v>1886</v>
      </c>
      <c r="G18" s="68">
        <v>157</v>
      </c>
      <c r="H18" s="66">
        <v>52.518099999999997</v>
      </c>
      <c r="I18" s="222">
        <f t="shared" si="8"/>
        <v>54.829899999999995</v>
      </c>
      <c r="J18" s="92"/>
      <c r="K18" s="77"/>
      <c r="L18" s="122"/>
      <c r="M18" s="51" t="s">
        <v>228</v>
      </c>
      <c r="N18" s="55"/>
      <c r="O18" s="55"/>
      <c r="P18" s="133"/>
      <c r="Q18" s="112">
        <v>51.582379999999993</v>
      </c>
      <c r="R18" s="98">
        <f t="shared" si="9"/>
        <v>51.58</v>
      </c>
      <c r="S18">
        <f t="shared" si="10"/>
        <v>61.11</v>
      </c>
      <c r="T18">
        <f t="shared" si="10"/>
        <v>69.25</v>
      </c>
      <c r="V18" s="101">
        <f t="shared" si="11"/>
        <v>0.93572</v>
      </c>
      <c r="W18" s="101">
        <f t="shared" si="12"/>
        <v>3.2498999999999998</v>
      </c>
      <c r="X18" s="101" t="e">
        <f t="shared" si="5"/>
        <v>#REF!</v>
      </c>
      <c r="Y18" s="101" t="e">
        <f t="shared" si="6"/>
        <v>#REF!</v>
      </c>
      <c r="AA18" s="105">
        <f t="shared" si="13"/>
        <v>52.518099999999997</v>
      </c>
      <c r="AB18" s="105">
        <f t="shared" si="7"/>
        <v>54.829899999999995</v>
      </c>
      <c r="AC18" s="105" t="e">
        <f t="shared" si="7"/>
        <v>#REF!</v>
      </c>
      <c r="AD18" s="118" t="e">
        <f t="shared" si="7"/>
        <v>#REF!</v>
      </c>
      <c r="AE18" s="194">
        <f t="shared" si="14"/>
        <v>4.4019109602213335E-2</v>
      </c>
      <c r="AF18" s="150">
        <f>AA18-H18</f>
        <v>0</v>
      </c>
      <c r="AG18" s="150">
        <f>AB18-I18</f>
        <v>0</v>
      </c>
    </row>
    <row r="19" spans="1:33" ht="15" x14ac:dyDescent="0.2">
      <c r="A19" s="223" t="s">
        <v>234</v>
      </c>
      <c r="B19" s="224" t="s">
        <v>45</v>
      </c>
      <c r="C19" s="10">
        <v>125</v>
      </c>
      <c r="D19" s="30" t="s">
        <v>172</v>
      </c>
      <c r="E19" s="213" t="s">
        <v>178</v>
      </c>
      <c r="F19" s="62">
        <v>656</v>
      </c>
      <c r="G19" s="68">
        <v>54</v>
      </c>
      <c r="H19" s="66">
        <v>18.0182</v>
      </c>
      <c r="I19" s="222">
        <f t="shared" si="8"/>
        <v>18.817799999999998</v>
      </c>
      <c r="J19" s="92"/>
      <c r="K19" s="77"/>
      <c r="L19" s="122"/>
      <c r="P19" s="117"/>
      <c r="Q19" s="112">
        <v>17.696359999999999</v>
      </c>
      <c r="R19" s="98">
        <f t="shared" si="9"/>
        <v>17.7</v>
      </c>
      <c r="S19">
        <f t="shared" si="10"/>
        <v>20.97</v>
      </c>
      <c r="T19">
        <f t="shared" si="10"/>
        <v>23.76</v>
      </c>
      <c r="V19" s="101">
        <f t="shared" si="11"/>
        <v>0.32184000000000001</v>
      </c>
      <c r="W19" s="101">
        <f t="shared" si="12"/>
        <v>1.1177999999999999</v>
      </c>
      <c r="X19" s="101" t="e">
        <f t="shared" si="5"/>
        <v>#REF!</v>
      </c>
      <c r="Y19" s="101" t="e">
        <f t="shared" si="6"/>
        <v>#REF!</v>
      </c>
      <c r="AA19" s="105">
        <f t="shared" si="13"/>
        <v>18.0182</v>
      </c>
      <c r="AB19" s="105">
        <f t="shared" si="7"/>
        <v>18.817799999999998</v>
      </c>
      <c r="AC19" s="105" t="e">
        <f t="shared" si="7"/>
        <v>#REF!</v>
      </c>
      <c r="AD19" s="118" t="e">
        <f t="shared" si="7"/>
        <v>#REF!</v>
      </c>
      <c r="AE19" s="194">
        <f t="shared" si="14"/>
        <v>4.437735178874691E-2</v>
      </c>
      <c r="AF19" s="150">
        <f>AA19-H19</f>
        <v>0</v>
      </c>
      <c r="AG19" s="150">
        <f>AB19-I19</f>
        <v>0</v>
      </c>
    </row>
    <row r="20" spans="1:33" ht="15" hidden="1" x14ac:dyDescent="0.2">
      <c r="A20" s="223" t="s">
        <v>234</v>
      </c>
      <c r="B20" s="224" t="s">
        <v>47</v>
      </c>
      <c r="C20" s="10">
        <v>175</v>
      </c>
      <c r="D20" s="30" t="s">
        <v>172</v>
      </c>
      <c r="E20" s="213" t="s">
        <v>178</v>
      </c>
      <c r="F20" s="62">
        <v>881</v>
      </c>
      <c r="G20" s="68">
        <v>73</v>
      </c>
      <c r="H20" s="66">
        <v>22.930900000000001</v>
      </c>
      <c r="I20" s="222">
        <f t="shared" si="8"/>
        <v>24.011099999999999</v>
      </c>
      <c r="J20" s="92"/>
      <c r="K20" s="77"/>
      <c r="L20" s="122"/>
      <c r="P20" s="117"/>
      <c r="Q20" s="112">
        <v>22.495820000000002</v>
      </c>
      <c r="R20" s="98">
        <f t="shared" si="9"/>
        <v>22.5</v>
      </c>
      <c r="S20">
        <f t="shared" si="10"/>
        <v>26.66</v>
      </c>
      <c r="T20">
        <f t="shared" si="10"/>
        <v>30.21</v>
      </c>
      <c r="V20" s="101">
        <f t="shared" si="11"/>
        <v>0.43508000000000002</v>
      </c>
      <c r="W20" s="101">
        <f t="shared" si="12"/>
        <v>1.5110999999999999</v>
      </c>
      <c r="X20" s="101" t="e">
        <f t="shared" si="5"/>
        <v>#REF!</v>
      </c>
      <c r="Y20" s="101" t="e">
        <f t="shared" si="6"/>
        <v>#REF!</v>
      </c>
      <c r="AA20" s="105">
        <f t="shared" si="13"/>
        <v>22.930900000000001</v>
      </c>
      <c r="AB20" s="105">
        <f t="shared" si="7"/>
        <v>24.011099999999999</v>
      </c>
      <c r="AC20" s="105" t="e">
        <f t="shared" si="7"/>
        <v>#REF!</v>
      </c>
      <c r="AD20" s="118" t="e">
        <f t="shared" si="7"/>
        <v>#REF!</v>
      </c>
      <c r="AE20" s="194">
        <f t="shared" si="14"/>
        <v>4.7106742430519377E-2</v>
      </c>
      <c r="AF20" s="150">
        <f>AA20-H20</f>
        <v>0</v>
      </c>
      <c r="AG20" s="150">
        <f>AB20-I20</f>
        <v>0</v>
      </c>
    </row>
    <row r="21" spans="1:33" ht="15" hidden="1" x14ac:dyDescent="0.2">
      <c r="A21" s="223" t="s">
        <v>234</v>
      </c>
      <c r="B21" s="224" t="s">
        <v>49</v>
      </c>
      <c r="C21" s="10">
        <v>250</v>
      </c>
      <c r="D21" s="30" t="s">
        <v>172</v>
      </c>
      <c r="E21" s="213" t="s">
        <v>178</v>
      </c>
      <c r="F21" s="62">
        <v>1210</v>
      </c>
      <c r="G21" s="68">
        <v>101</v>
      </c>
      <c r="H21" s="66">
        <v>31.883300000000002</v>
      </c>
      <c r="I21" s="222">
        <f t="shared" si="8"/>
        <v>33.370699999999999</v>
      </c>
      <c r="J21" s="92"/>
      <c r="K21" s="77"/>
      <c r="L21" s="122"/>
      <c r="P21" s="117"/>
      <c r="Q21" s="112">
        <v>31.28134</v>
      </c>
      <c r="R21" s="98">
        <f t="shared" si="9"/>
        <v>31.28</v>
      </c>
      <c r="S21">
        <f t="shared" si="10"/>
        <v>37.06</v>
      </c>
      <c r="T21">
        <f t="shared" si="10"/>
        <v>41.99</v>
      </c>
      <c r="V21" s="101">
        <f t="shared" si="11"/>
        <v>0.60196000000000005</v>
      </c>
      <c r="W21" s="101">
        <f t="shared" si="12"/>
        <v>2.0907</v>
      </c>
      <c r="X21" s="101" t="e">
        <f t="shared" si="5"/>
        <v>#REF!</v>
      </c>
      <c r="Y21" s="101" t="e">
        <f t="shared" si="6"/>
        <v>#REF!</v>
      </c>
      <c r="AA21" s="105">
        <f t="shared" si="13"/>
        <v>31.883299999999998</v>
      </c>
      <c r="AB21" s="105">
        <f t="shared" si="7"/>
        <v>33.370699999999999</v>
      </c>
      <c r="AC21" s="105" t="e">
        <f t="shared" si="7"/>
        <v>#REF!</v>
      </c>
      <c r="AD21" s="118" t="e">
        <f t="shared" si="7"/>
        <v>#REF!</v>
      </c>
      <c r="AE21" s="194">
        <f t="shared" si="14"/>
        <v>4.665138175784822E-2</v>
      </c>
      <c r="AF21" s="150">
        <f>AA21-H21</f>
        <v>0</v>
      </c>
      <c r="AG21" s="150">
        <f>AB21-I21</f>
        <v>0</v>
      </c>
    </row>
    <row r="22" spans="1:33" ht="15" hidden="1" x14ac:dyDescent="0.2">
      <c r="A22" s="223" t="s">
        <v>234</v>
      </c>
      <c r="B22" s="224" t="s">
        <v>51</v>
      </c>
      <c r="C22" s="10">
        <v>400</v>
      </c>
      <c r="D22" s="9" t="s">
        <v>172</v>
      </c>
      <c r="E22" s="213" t="s">
        <v>178</v>
      </c>
      <c r="F22" s="62">
        <v>1906</v>
      </c>
      <c r="G22" s="68">
        <v>158</v>
      </c>
      <c r="H22" s="66">
        <v>44.641399999999997</v>
      </c>
      <c r="I22" s="222">
        <f t="shared" si="8"/>
        <v>46.970600000000005</v>
      </c>
      <c r="J22" s="92"/>
      <c r="K22" s="77"/>
      <c r="L22" s="134"/>
      <c r="M22" s="56"/>
      <c r="P22" s="117"/>
      <c r="Q22" s="112">
        <v>43.699719999999999</v>
      </c>
      <c r="R22" s="98">
        <f t="shared" si="9"/>
        <v>43.7</v>
      </c>
      <c r="S22">
        <f t="shared" si="10"/>
        <v>51.78</v>
      </c>
      <c r="T22">
        <f t="shared" si="10"/>
        <v>58.68</v>
      </c>
      <c r="V22" s="101">
        <f t="shared" si="11"/>
        <v>0.94167999999999996</v>
      </c>
      <c r="W22" s="101">
        <f t="shared" si="12"/>
        <v>3.2706</v>
      </c>
      <c r="X22" s="101" t="e">
        <f t="shared" si="5"/>
        <v>#REF!</v>
      </c>
      <c r="Y22" s="101" t="e">
        <f t="shared" si="6"/>
        <v>#REF!</v>
      </c>
      <c r="AA22" s="105">
        <f t="shared" si="13"/>
        <v>44.641399999999997</v>
      </c>
      <c r="AB22" s="105">
        <f t="shared" si="7"/>
        <v>46.970600000000005</v>
      </c>
      <c r="AC22" s="105" t="e">
        <f t="shared" si="7"/>
        <v>#REF!</v>
      </c>
      <c r="AD22" s="118" t="e">
        <f t="shared" si="7"/>
        <v>#REF!</v>
      </c>
      <c r="AE22" s="194">
        <f t="shared" si="14"/>
        <v>5.2175783017557764E-2</v>
      </c>
      <c r="AF22" s="150">
        <f>AA22-H22</f>
        <v>0</v>
      </c>
      <c r="AG22" s="150">
        <f>AB22-I22</f>
        <v>0</v>
      </c>
    </row>
    <row r="23" spans="1:33" x14ac:dyDescent="0.2">
      <c r="A23" s="225"/>
      <c r="B23" s="224" t="s">
        <v>53</v>
      </c>
      <c r="C23" s="10">
        <v>70</v>
      </c>
      <c r="D23" s="9" t="s">
        <v>173</v>
      </c>
      <c r="E23" s="213" t="s">
        <v>179</v>
      </c>
      <c r="F23" s="62">
        <v>389</v>
      </c>
      <c r="G23" s="68">
        <v>32</v>
      </c>
      <c r="H23" s="66">
        <v>65.575600000000009</v>
      </c>
      <c r="I23" s="222">
        <f t="shared" si="8"/>
        <v>66.042400000000001</v>
      </c>
      <c r="J23" s="92"/>
      <c r="K23" s="77"/>
      <c r="L23" s="134"/>
      <c r="M23" s="56"/>
      <c r="N23" s="135"/>
      <c r="O23" s="135"/>
      <c r="P23" s="136"/>
      <c r="Q23" s="112">
        <v>65.38488000000001</v>
      </c>
      <c r="R23" s="98">
        <f t="shared" si="9"/>
        <v>65.38</v>
      </c>
      <c r="S23">
        <f t="shared" si="10"/>
        <v>77.459999999999994</v>
      </c>
      <c r="T23">
        <f t="shared" si="10"/>
        <v>87.77</v>
      </c>
      <c r="V23" s="101">
        <f t="shared" si="11"/>
        <v>0.19072</v>
      </c>
      <c r="W23" s="101">
        <f t="shared" si="12"/>
        <v>0.66239999999999999</v>
      </c>
      <c r="X23" s="101" t="e">
        <f t="shared" si="5"/>
        <v>#REF!</v>
      </c>
      <c r="Y23" s="101" t="e">
        <f t="shared" si="6"/>
        <v>#REF!</v>
      </c>
      <c r="AA23" s="105">
        <f t="shared" si="13"/>
        <v>65.575600000000009</v>
      </c>
      <c r="AB23" s="105">
        <f t="shared" si="7"/>
        <v>66.042400000000001</v>
      </c>
      <c r="AC23" s="105" t="e">
        <f t="shared" si="7"/>
        <v>#REF!</v>
      </c>
      <c r="AD23" s="118" t="e">
        <f t="shared" si="7"/>
        <v>#REF!</v>
      </c>
      <c r="AE23" s="194">
        <f t="shared" si="14"/>
        <v>7.1185013938110941E-3</v>
      </c>
      <c r="AF23" s="150">
        <f>AA23-H23</f>
        <v>0</v>
      </c>
      <c r="AG23" s="150">
        <f>AB23-I23</f>
        <v>0</v>
      </c>
    </row>
    <row r="24" spans="1:33" ht="15" x14ac:dyDescent="0.2">
      <c r="A24" s="223" t="s">
        <v>234</v>
      </c>
      <c r="B24" s="224" t="s">
        <v>55</v>
      </c>
      <c r="C24" s="10">
        <v>70</v>
      </c>
      <c r="D24" s="9" t="s">
        <v>171</v>
      </c>
      <c r="E24" s="213" t="s">
        <v>180</v>
      </c>
      <c r="F24" s="62">
        <v>389</v>
      </c>
      <c r="G24" s="68">
        <v>32</v>
      </c>
      <c r="H24" s="66">
        <v>7.2256</v>
      </c>
      <c r="I24" s="222">
        <f t="shared" si="8"/>
        <v>7.6924000000000001</v>
      </c>
      <c r="J24" s="92"/>
      <c r="K24" s="77"/>
      <c r="L24" s="134"/>
      <c r="M24" s="137"/>
      <c r="N24" s="56"/>
      <c r="O24" s="56"/>
      <c r="P24" s="138"/>
      <c r="Q24" s="112">
        <v>7.0348800000000002</v>
      </c>
      <c r="R24" s="98">
        <f t="shared" si="9"/>
        <v>7.03</v>
      </c>
      <c r="S24">
        <f t="shared" si="10"/>
        <v>8.33</v>
      </c>
      <c r="T24">
        <f t="shared" si="10"/>
        <v>9.44</v>
      </c>
      <c r="V24" s="101">
        <f t="shared" si="11"/>
        <v>0.19072</v>
      </c>
      <c r="W24" s="101">
        <f t="shared" si="12"/>
        <v>0.66239999999999999</v>
      </c>
      <c r="X24" s="101" t="e">
        <f t="shared" si="5"/>
        <v>#REF!</v>
      </c>
      <c r="Y24" s="101" t="e">
        <f t="shared" si="6"/>
        <v>#REF!</v>
      </c>
      <c r="AA24" s="105">
        <f t="shared" si="13"/>
        <v>7.2256</v>
      </c>
      <c r="AB24" s="105">
        <f t="shared" si="7"/>
        <v>7.6924000000000001</v>
      </c>
      <c r="AC24" s="105" t="e">
        <f t="shared" si="7"/>
        <v>#REF!</v>
      </c>
      <c r="AD24" s="118" t="e">
        <f t="shared" si="7"/>
        <v>#REF!</v>
      </c>
      <c r="AE24" s="194">
        <f t="shared" si="14"/>
        <v>6.4603631532329509E-2</v>
      </c>
      <c r="AF24" s="150">
        <f>AA24-H24</f>
        <v>0</v>
      </c>
      <c r="AG24" s="150">
        <f>AB24-I24</f>
        <v>0</v>
      </c>
    </row>
    <row r="25" spans="1:33" ht="15" x14ac:dyDescent="0.2">
      <c r="A25" s="223" t="s">
        <v>234</v>
      </c>
      <c r="B25" s="224" t="s">
        <v>57</v>
      </c>
      <c r="C25" s="10">
        <v>100</v>
      </c>
      <c r="D25" s="9" t="s">
        <v>171</v>
      </c>
      <c r="E25" s="213" t="s">
        <v>180</v>
      </c>
      <c r="F25" s="62">
        <v>553</v>
      </c>
      <c r="G25" s="68">
        <v>46</v>
      </c>
      <c r="H25" s="66">
        <v>9.5617999999999999</v>
      </c>
      <c r="I25" s="222">
        <f t="shared" si="8"/>
        <v>10.242199999999999</v>
      </c>
      <c r="J25" s="92"/>
      <c r="K25" s="77"/>
      <c r="L25" s="134"/>
      <c r="M25" s="56"/>
      <c r="P25" s="117"/>
      <c r="Q25" s="112">
        <v>9.2876399999999997</v>
      </c>
      <c r="R25" s="98">
        <f t="shared" si="9"/>
        <v>9.2899999999999991</v>
      </c>
      <c r="S25">
        <f t="shared" si="10"/>
        <v>11.01</v>
      </c>
      <c r="T25">
        <f t="shared" si="10"/>
        <v>12.48</v>
      </c>
      <c r="V25" s="101">
        <f t="shared" si="11"/>
        <v>0.27416000000000001</v>
      </c>
      <c r="W25" s="101">
        <f>+$G25*N$16</f>
        <v>0.95219999999999994</v>
      </c>
      <c r="X25" s="101" t="e">
        <f t="shared" si="5"/>
        <v>#REF!</v>
      </c>
      <c r="Y25" s="101" t="e">
        <f t="shared" si="6"/>
        <v>#REF!</v>
      </c>
      <c r="AA25" s="105">
        <f t="shared" si="13"/>
        <v>9.5617999999999999</v>
      </c>
      <c r="AB25" s="105">
        <f t="shared" si="7"/>
        <v>10.242199999999999</v>
      </c>
      <c r="AC25" s="105" t="e">
        <f t="shared" si="7"/>
        <v>#REF!</v>
      </c>
      <c r="AD25" s="118" t="e">
        <f t="shared" si="7"/>
        <v>#REF!</v>
      </c>
      <c r="AE25" s="194">
        <f t="shared" si="14"/>
        <v>7.1158150139094989E-2</v>
      </c>
      <c r="AF25" s="150">
        <f>AA25-H25</f>
        <v>0</v>
      </c>
      <c r="AG25" s="150">
        <f>AB25-I25</f>
        <v>0</v>
      </c>
    </row>
    <row r="26" spans="1:33" ht="15" x14ac:dyDescent="0.2">
      <c r="A26" s="223" t="s">
        <v>234</v>
      </c>
      <c r="B26" s="224" t="s">
        <v>59</v>
      </c>
      <c r="C26" s="10">
        <v>150</v>
      </c>
      <c r="D26" s="9" t="s">
        <v>171</v>
      </c>
      <c r="E26" s="213" t="s">
        <v>180</v>
      </c>
      <c r="F26" s="62">
        <v>779</v>
      </c>
      <c r="G26" s="68">
        <v>65</v>
      </c>
      <c r="H26" s="66">
        <v>12.8645</v>
      </c>
      <c r="I26" s="222">
        <f t="shared" si="8"/>
        <v>13.8255</v>
      </c>
      <c r="J26" s="92"/>
      <c r="K26" s="77"/>
      <c r="L26" s="134"/>
      <c r="M26" s="56"/>
      <c r="P26" s="117"/>
      <c r="Q26" s="112">
        <v>12.4771</v>
      </c>
      <c r="R26" s="98">
        <f t="shared" si="9"/>
        <v>12.48</v>
      </c>
      <c r="S26">
        <f t="shared" si="10"/>
        <v>14.79</v>
      </c>
      <c r="T26">
        <f t="shared" si="10"/>
        <v>16.760000000000002</v>
      </c>
      <c r="V26" s="101">
        <f t="shared" si="11"/>
        <v>0.38740000000000002</v>
      </c>
      <c r="W26" s="101">
        <f t="shared" si="12"/>
        <v>1.3454999999999999</v>
      </c>
      <c r="X26" s="101" t="e">
        <f t="shared" si="5"/>
        <v>#REF!</v>
      </c>
      <c r="Y26" s="101" t="e">
        <f t="shared" si="6"/>
        <v>#REF!</v>
      </c>
      <c r="AA26" s="105">
        <f t="shared" si="13"/>
        <v>12.8645</v>
      </c>
      <c r="AB26" s="105">
        <f t="shared" si="7"/>
        <v>13.8255</v>
      </c>
      <c r="AC26" s="105" t="e">
        <f t="shared" si="7"/>
        <v>#REF!</v>
      </c>
      <c r="AD26" s="118" t="e">
        <f t="shared" si="7"/>
        <v>#REF!</v>
      </c>
      <c r="AE26" s="194">
        <f t="shared" si="14"/>
        <v>7.4701698472540823E-2</v>
      </c>
      <c r="AF26" s="150">
        <f>AA26-H26</f>
        <v>0</v>
      </c>
      <c r="AG26" s="150">
        <f>AB26-I26</f>
        <v>0</v>
      </c>
    </row>
    <row r="27" spans="1:33" x14ac:dyDescent="0.2">
      <c r="A27" s="225"/>
      <c r="B27" s="224" t="s">
        <v>61</v>
      </c>
      <c r="C27" s="10">
        <v>250</v>
      </c>
      <c r="D27" s="9" t="s">
        <v>171</v>
      </c>
      <c r="E27" s="213" t="s">
        <v>180</v>
      </c>
      <c r="F27" s="62">
        <v>1283</v>
      </c>
      <c r="G27" s="68">
        <v>107</v>
      </c>
      <c r="H27" s="66">
        <v>20.4131</v>
      </c>
      <c r="I27" s="222">
        <f t="shared" si="8"/>
        <v>21.994900000000001</v>
      </c>
      <c r="J27" s="92"/>
      <c r="K27" s="77"/>
      <c r="L27" s="134"/>
      <c r="M27" s="56"/>
      <c r="P27" s="117"/>
      <c r="Q27" s="112">
        <v>19.775379999999998</v>
      </c>
      <c r="R27" s="98">
        <f t="shared" si="9"/>
        <v>19.78</v>
      </c>
      <c r="S27">
        <f t="shared" si="10"/>
        <v>23.44</v>
      </c>
      <c r="T27">
        <f t="shared" si="10"/>
        <v>26.56</v>
      </c>
      <c r="V27" s="101">
        <f t="shared" si="11"/>
        <v>0.63771999999999995</v>
      </c>
      <c r="W27" s="101">
        <f t="shared" si="12"/>
        <v>2.2149000000000001</v>
      </c>
      <c r="X27" s="101" t="e">
        <f t="shared" si="5"/>
        <v>#REF!</v>
      </c>
      <c r="Y27" s="101" t="e">
        <f t="shared" si="6"/>
        <v>#REF!</v>
      </c>
      <c r="AA27" s="105">
        <f t="shared" si="13"/>
        <v>20.4131</v>
      </c>
      <c r="AB27" s="105">
        <f t="shared" ref="AB27:AB80" si="16">+R27+W27</f>
        <v>21.994900000000001</v>
      </c>
      <c r="AC27" s="105" t="e">
        <f t="shared" ref="AC27:AC80" si="17">+S27+X27</f>
        <v>#REF!</v>
      </c>
      <c r="AD27" s="118" t="e">
        <f t="shared" ref="AD27:AD80" si="18">+T27+Y27</f>
        <v>#REF!</v>
      </c>
      <c r="AE27" s="194">
        <f t="shared" si="14"/>
        <v>7.7489455300762788E-2</v>
      </c>
      <c r="AF27" s="150">
        <f>AA27-H27</f>
        <v>0</v>
      </c>
      <c r="AG27" s="150">
        <f>AB27-I27</f>
        <v>0</v>
      </c>
    </row>
    <row r="28" spans="1:33" x14ac:dyDescent="0.2">
      <c r="A28" s="225"/>
      <c r="B28" s="224" t="s">
        <v>63</v>
      </c>
      <c r="C28" s="10">
        <v>400</v>
      </c>
      <c r="D28" s="9" t="s">
        <v>171</v>
      </c>
      <c r="E28" s="213" t="s">
        <v>180</v>
      </c>
      <c r="F28" s="62">
        <v>1886</v>
      </c>
      <c r="G28" s="68">
        <v>157</v>
      </c>
      <c r="H28" s="66">
        <v>32.1081</v>
      </c>
      <c r="I28" s="222">
        <f t="shared" si="8"/>
        <v>34.419899999999998</v>
      </c>
      <c r="J28" s="92"/>
      <c r="K28" s="77"/>
      <c r="L28" s="134"/>
      <c r="M28" s="56"/>
      <c r="P28" s="117"/>
      <c r="Q28" s="112">
        <v>31.17238</v>
      </c>
      <c r="R28" s="98">
        <f t="shared" si="9"/>
        <v>31.17</v>
      </c>
      <c r="S28">
        <f t="shared" ref="S28:T43" si="19">ROUND(+R28*(1+S$10),2)</f>
        <v>36.93</v>
      </c>
      <c r="T28">
        <f t="shared" si="19"/>
        <v>41.85</v>
      </c>
      <c r="V28" s="101">
        <f t="shared" si="11"/>
        <v>0.93572</v>
      </c>
      <c r="W28" s="101">
        <f t="shared" si="12"/>
        <v>3.2498999999999998</v>
      </c>
      <c r="X28" s="101" t="e">
        <f t="shared" si="5"/>
        <v>#REF!</v>
      </c>
      <c r="Y28" s="101" t="e">
        <f t="shared" si="6"/>
        <v>#REF!</v>
      </c>
      <c r="AA28" s="105">
        <f t="shared" si="13"/>
        <v>32.1081</v>
      </c>
      <c r="AB28" s="105">
        <f t="shared" si="16"/>
        <v>34.419899999999998</v>
      </c>
      <c r="AC28" s="105" t="e">
        <f t="shared" si="17"/>
        <v>#REF!</v>
      </c>
      <c r="AD28" s="118" t="e">
        <f t="shared" si="18"/>
        <v>#REF!</v>
      </c>
      <c r="AE28" s="194">
        <f t="shared" si="14"/>
        <v>7.2000523232455205E-2</v>
      </c>
      <c r="AF28" s="150">
        <f>AA28-H28</f>
        <v>0</v>
      </c>
      <c r="AG28" s="150">
        <f>AB28-I28</f>
        <v>0</v>
      </c>
    </row>
    <row r="29" spans="1:33" ht="15" hidden="1" x14ac:dyDescent="0.2">
      <c r="A29" s="223" t="s">
        <v>234</v>
      </c>
      <c r="B29" s="224" t="s">
        <v>65</v>
      </c>
      <c r="C29" s="10">
        <v>125</v>
      </c>
      <c r="D29" s="30" t="s">
        <v>172</v>
      </c>
      <c r="E29" s="213" t="s">
        <v>181</v>
      </c>
      <c r="F29" s="62">
        <v>656</v>
      </c>
      <c r="G29" s="68">
        <v>55</v>
      </c>
      <c r="H29" s="66">
        <v>10.8515</v>
      </c>
      <c r="I29" s="222">
        <f t="shared" si="8"/>
        <v>11.6585</v>
      </c>
      <c r="J29" s="92"/>
      <c r="K29" s="77"/>
      <c r="L29" s="134"/>
      <c r="M29" s="56"/>
      <c r="P29" s="117"/>
      <c r="Q29" s="112">
        <v>10.5237</v>
      </c>
      <c r="R29" s="98">
        <f t="shared" si="9"/>
        <v>10.52</v>
      </c>
      <c r="S29">
        <f t="shared" si="19"/>
        <v>12.46</v>
      </c>
      <c r="T29">
        <f t="shared" si="19"/>
        <v>14.12</v>
      </c>
      <c r="V29" s="101">
        <f t="shared" si="11"/>
        <v>0.32779999999999998</v>
      </c>
      <c r="W29" s="101">
        <f t="shared" si="12"/>
        <v>1.1385000000000001</v>
      </c>
      <c r="X29" s="101" t="e">
        <f t="shared" si="5"/>
        <v>#REF!</v>
      </c>
      <c r="Y29" s="101" t="e">
        <f t="shared" si="6"/>
        <v>#REF!</v>
      </c>
      <c r="AA29" s="105">
        <f t="shared" si="13"/>
        <v>10.8515</v>
      </c>
      <c r="AB29" s="105">
        <f t="shared" si="16"/>
        <v>11.6585</v>
      </c>
      <c r="AC29" s="105" t="e">
        <f t="shared" si="17"/>
        <v>#REF!</v>
      </c>
      <c r="AD29" s="118" t="e">
        <f t="shared" si="18"/>
        <v>#REF!</v>
      </c>
      <c r="AE29" s="194">
        <f t="shared" si="14"/>
        <v>7.4367598949454106E-2</v>
      </c>
      <c r="AF29" s="150">
        <f>AA29-H29</f>
        <v>0</v>
      </c>
      <c r="AG29" s="150">
        <f>AB29-I29</f>
        <v>0</v>
      </c>
    </row>
    <row r="30" spans="1:33" ht="15" hidden="1" x14ac:dyDescent="0.2">
      <c r="A30" s="223" t="s">
        <v>234</v>
      </c>
      <c r="B30" s="224" t="s">
        <v>67</v>
      </c>
      <c r="C30" s="10">
        <v>175</v>
      </c>
      <c r="D30" s="9" t="s">
        <v>172</v>
      </c>
      <c r="E30" s="213" t="s">
        <v>181</v>
      </c>
      <c r="F30" s="62">
        <v>881</v>
      </c>
      <c r="G30" s="68">
        <v>73</v>
      </c>
      <c r="H30" s="66">
        <v>14.700900000000001</v>
      </c>
      <c r="I30" s="222">
        <f t="shared" si="8"/>
        <v>15.781099999999999</v>
      </c>
      <c r="J30" s="92"/>
      <c r="K30" s="77"/>
      <c r="L30" s="134"/>
      <c r="M30" s="56"/>
      <c r="P30" s="117"/>
      <c r="Q30" s="112">
        <v>14.265820000000001</v>
      </c>
      <c r="R30" s="98">
        <f t="shared" si="9"/>
        <v>14.27</v>
      </c>
      <c r="S30">
        <f t="shared" si="19"/>
        <v>16.91</v>
      </c>
      <c r="T30">
        <f t="shared" si="19"/>
        <v>19.16</v>
      </c>
      <c r="V30" s="101">
        <f t="shared" si="11"/>
        <v>0.43508000000000002</v>
      </c>
      <c r="W30" s="101">
        <f t="shared" si="12"/>
        <v>1.5110999999999999</v>
      </c>
      <c r="X30" s="101" t="e">
        <f t="shared" si="5"/>
        <v>#REF!</v>
      </c>
      <c r="Y30" s="101" t="e">
        <f t="shared" si="6"/>
        <v>#REF!</v>
      </c>
      <c r="AA30" s="105">
        <f t="shared" si="13"/>
        <v>14.700900000000001</v>
      </c>
      <c r="AB30" s="105">
        <f t="shared" si="16"/>
        <v>15.781099999999999</v>
      </c>
      <c r="AC30" s="105" t="e">
        <f t="shared" si="17"/>
        <v>#REF!</v>
      </c>
      <c r="AD30" s="118" t="e">
        <f t="shared" si="18"/>
        <v>#REF!</v>
      </c>
      <c r="AE30" s="194">
        <f t="shared" si="14"/>
        <v>7.3478494513941062E-2</v>
      </c>
      <c r="AF30" s="150">
        <f>AA30-H30</f>
        <v>0</v>
      </c>
      <c r="AG30" s="150">
        <f>AB30-I30</f>
        <v>0</v>
      </c>
    </row>
    <row r="31" spans="1:33" ht="15" hidden="1" x14ac:dyDescent="0.2">
      <c r="A31" s="223" t="s">
        <v>234</v>
      </c>
      <c r="B31" s="224" t="s">
        <v>69</v>
      </c>
      <c r="C31" s="10">
        <v>250</v>
      </c>
      <c r="D31" s="9" t="s">
        <v>172</v>
      </c>
      <c r="E31" s="213" t="s">
        <v>181</v>
      </c>
      <c r="F31" s="62">
        <v>1210</v>
      </c>
      <c r="G31" s="68">
        <v>101</v>
      </c>
      <c r="H31" s="66">
        <v>20.293300000000002</v>
      </c>
      <c r="I31" s="222">
        <f t="shared" si="8"/>
        <v>21.780700000000003</v>
      </c>
      <c r="J31" s="92"/>
      <c r="K31" s="77"/>
      <c r="L31" s="134"/>
      <c r="M31" s="56"/>
      <c r="P31" s="117"/>
      <c r="Q31" s="112">
        <v>19.691340000000004</v>
      </c>
      <c r="R31" s="98">
        <f t="shared" si="9"/>
        <v>19.690000000000001</v>
      </c>
      <c r="S31">
        <f t="shared" si="19"/>
        <v>23.33</v>
      </c>
      <c r="T31">
        <f t="shared" si="19"/>
        <v>26.44</v>
      </c>
      <c r="V31" s="101">
        <f t="shared" si="11"/>
        <v>0.60196000000000005</v>
      </c>
      <c r="W31" s="101">
        <f t="shared" si="12"/>
        <v>2.0907</v>
      </c>
      <c r="X31" s="101" t="e">
        <f t="shared" si="5"/>
        <v>#REF!</v>
      </c>
      <c r="Y31" s="101" t="e">
        <f t="shared" si="6"/>
        <v>#REF!</v>
      </c>
      <c r="AA31" s="105">
        <f t="shared" si="13"/>
        <v>20.293300000000002</v>
      </c>
      <c r="AB31" s="105">
        <f t="shared" si="16"/>
        <v>21.780700000000003</v>
      </c>
      <c r="AC31" s="105" t="e">
        <f t="shared" si="17"/>
        <v>#REF!</v>
      </c>
      <c r="AD31" s="118" t="e">
        <f t="shared" si="18"/>
        <v>#REF!</v>
      </c>
      <c r="AE31" s="194">
        <f t="shared" si="14"/>
        <v>7.3295126963086377E-2</v>
      </c>
      <c r="AF31" s="150">
        <f>AA31-H31</f>
        <v>0</v>
      </c>
      <c r="AG31" s="150">
        <f>AB31-I31</f>
        <v>0</v>
      </c>
    </row>
    <row r="32" spans="1:33" hidden="1" x14ac:dyDescent="0.2">
      <c r="A32" s="225"/>
      <c r="B32" s="224" t="s">
        <v>71</v>
      </c>
      <c r="C32" s="10">
        <v>400</v>
      </c>
      <c r="D32" s="9" t="s">
        <v>172</v>
      </c>
      <c r="E32" s="213" t="s">
        <v>181</v>
      </c>
      <c r="F32" s="62">
        <v>1906</v>
      </c>
      <c r="G32" s="68">
        <v>159</v>
      </c>
      <c r="H32" s="66">
        <v>32.104699999999994</v>
      </c>
      <c r="I32" s="222">
        <f t="shared" si="8"/>
        <v>34.451300000000003</v>
      </c>
      <c r="J32" s="92"/>
      <c r="K32" s="77"/>
      <c r="L32" s="134"/>
      <c r="M32" s="56"/>
      <c r="P32" s="117"/>
      <c r="Q32" s="112">
        <v>31.157059999999994</v>
      </c>
      <c r="R32" s="98">
        <f t="shared" si="9"/>
        <v>31.16</v>
      </c>
      <c r="S32">
        <f t="shared" si="19"/>
        <v>36.92</v>
      </c>
      <c r="T32">
        <f t="shared" si="19"/>
        <v>41.84</v>
      </c>
      <c r="V32" s="101">
        <f t="shared" si="11"/>
        <v>0.94764000000000004</v>
      </c>
      <c r="W32" s="101">
        <f t="shared" si="12"/>
        <v>3.2913000000000001</v>
      </c>
      <c r="X32" s="101" t="e">
        <f t="shared" si="5"/>
        <v>#REF!</v>
      </c>
      <c r="Y32" s="101" t="e">
        <f t="shared" si="6"/>
        <v>#REF!</v>
      </c>
      <c r="AA32" s="105">
        <f t="shared" si="13"/>
        <v>32.104699999999994</v>
      </c>
      <c r="AB32" s="105">
        <f t="shared" si="16"/>
        <v>34.451300000000003</v>
      </c>
      <c r="AC32" s="105" t="e">
        <f t="shared" si="17"/>
        <v>#REF!</v>
      </c>
      <c r="AD32" s="118" t="e">
        <f t="shared" si="18"/>
        <v>#REF!</v>
      </c>
      <c r="AE32" s="194">
        <f t="shared" si="14"/>
        <v>7.3092101779490548E-2</v>
      </c>
      <c r="AF32" s="150">
        <f>AA32-H32</f>
        <v>0</v>
      </c>
      <c r="AG32" s="150">
        <f>AB32-I32</f>
        <v>0</v>
      </c>
    </row>
    <row r="33" spans="1:33" ht="15" hidden="1" x14ac:dyDescent="0.2">
      <c r="A33" s="223" t="s">
        <v>234</v>
      </c>
      <c r="B33" s="224" t="s">
        <v>73</v>
      </c>
      <c r="C33" s="10">
        <v>200</v>
      </c>
      <c r="D33" s="9" t="s">
        <v>171</v>
      </c>
      <c r="E33" s="213" t="s">
        <v>180</v>
      </c>
      <c r="F33" s="62">
        <v>1033</v>
      </c>
      <c r="G33" s="68">
        <v>86</v>
      </c>
      <c r="H33" s="66">
        <v>17.703800000000001</v>
      </c>
      <c r="I33" s="222">
        <f t="shared" si="8"/>
        <v>18.970200000000002</v>
      </c>
      <c r="J33" s="92"/>
      <c r="K33" s="77"/>
      <c r="L33" s="134"/>
      <c r="M33" s="56"/>
      <c r="P33" s="117"/>
      <c r="Q33" s="112">
        <v>17.191240000000001</v>
      </c>
      <c r="R33" s="98">
        <f t="shared" si="9"/>
        <v>17.190000000000001</v>
      </c>
      <c r="S33">
        <f t="shared" si="19"/>
        <v>20.37</v>
      </c>
      <c r="T33">
        <f t="shared" si="19"/>
        <v>23.08</v>
      </c>
      <c r="V33" s="101">
        <f t="shared" si="11"/>
        <v>0.51256000000000002</v>
      </c>
      <c r="W33" s="101">
        <f t="shared" si="12"/>
        <v>1.7802</v>
      </c>
      <c r="X33" s="101" t="e">
        <f t="shared" si="5"/>
        <v>#REF!</v>
      </c>
      <c r="Y33" s="101" t="e">
        <f t="shared" si="6"/>
        <v>#REF!</v>
      </c>
      <c r="AA33" s="105">
        <f t="shared" si="13"/>
        <v>17.703800000000001</v>
      </c>
      <c r="AB33" s="105">
        <f t="shared" si="16"/>
        <v>18.970200000000002</v>
      </c>
      <c r="AC33" s="105" t="e">
        <f t="shared" si="17"/>
        <v>#REF!</v>
      </c>
      <c r="AD33" s="118" t="e">
        <f t="shared" si="18"/>
        <v>#REF!</v>
      </c>
      <c r="AE33" s="194">
        <f t="shared" si="14"/>
        <v>7.1532665303494225E-2</v>
      </c>
      <c r="AF33" s="150">
        <f>AA33-H33</f>
        <v>0</v>
      </c>
      <c r="AG33" s="150">
        <f>AB33-I33</f>
        <v>0</v>
      </c>
    </row>
    <row r="34" spans="1:33" x14ac:dyDescent="0.2">
      <c r="A34" s="225"/>
      <c r="B34" s="224">
        <v>651</v>
      </c>
      <c r="C34" s="10"/>
      <c r="D34" s="9" t="s">
        <v>209</v>
      </c>
      <c r="E34" s="213" t="s">
        <v>180</v>
      </c>
      <c r="F34" s="62">
        <v>78</v>
      </c>
      <c r="G34" s="68">
        <v>7</v>
      </c>
      <c r="H34" s="66">
        <v>1.3130999999999999</v>
      </c>
      <c r="I34" s="222">
        <f t="shared" si="8"/>
        <v>1.4149</v>
      </c>
      <c r="J34" s="92"/>
      <c r="K34" s="77"/>
      <c r="L34" s="134"/>
      <c r="M34" s="56"/>
      <c r="P34" s="117"/>
      <c r="Q34" s="112">
        <v>1.27138</v>
      </c>
      <c r="R34" s="98">
        <f t="shared" si="9"/>
        <v>1.27</v>
      </c>
      <c r="S34">
        <f t="shared" si="19"/>
        <v>1.5</v>
      </c>
      <c r="T34">
        <f t="shared" si="19"/>
        <v>1.7</v>
      </c>
      <c r="V34" s="101">
        <f t="shared" si="11"/>
        <v>4.172E-2</v>
      </c>
      <c r="W34" s="101">
        <f t="shared" si="12"/>
        <v>0.1449</v>
      </c>
      <c r="X34" s="101" t="e">
        <f t="shared" si="5"/>
        <v>#REF!</v>
      </c>
      <c r="Y34" s="101" t="e">
        <f t="shared" si="6"/>
        <v>#REF!</v>
      </c>
      <c r="AA34" s="105">
        <f t="shared" si="13"/>
        <v>1.3130999999999999</v>
      </c>
      <c r="AB34" s="105">
        <f t="shared" si="16"/>
        <v>1.4149</v>
      </c>
      <c r="AC34" s="105" t="e">
        <f t="shared" si="17"/>
        <v>#REF!</v>
      </c>
      <c r="AD34" s="118" t="e">
        <f t="shared" si="18"/>
        <v>#REF!</v>
      </c>
      <c r="AE34" s="194">
        <f t="shared" si="14"/>
        <v>7.752646409260544E-2</v>
      </c>
      <c r="AF34" s="150">
        <f>AA34-H34</f>
        <v>0</v>
      </c>
      <c r="AG34" s="150">
        <f>AB34-I34</f>
        <v>0</v>
      </c>
    </row>
    <row r="35" spans="1:33" x14ac:dyDescent="0.2">
      <c r="A35" s="225"/>
      <c r="B35" s="224">
        <v>652</v>
      </c>
      <c r="C35" s="10"/>
      <c r="D35" s="9" t="s">
        <v>209</v>
      </c>
      <c r="E35" s="213" t="s">
        <v>180</v>
      </c>
      <c r="F35" s="62">
        <v>246</v>
      </c>
      <c r="G35" s="68">
        <v>21</v>
      </c>
      <c r="H35" s="66">
        <v>4.1292999999999997</v>
      </c>
      <c r="I35" s="222">
        <f t="shared" si="8"/>
        <v>4.4347000000000003</v>
      </c>
      <c r="J35" s="92"/>
      <c r="K35" s="77"/>
      <c r="L35" s="134"/>
      <c r="M35" s="56"/>
      <c r="P35" s="117"/>
      <c r="Q35" s="112">
        <v>4.0041399999999996</v>
      </c>
      <c r="R35" s="98">
        <f t="shared" si="9"/>
        <v>4</v>
      </c>
      <c r="S35">
        <f t="shared" si="19"/>
        <v>4.74</v>
      </c>
      <c r="T35">
        <f t="shared" si="19"/>
        <v>5.37</v>
      </c>
      <c r="V35" s="101">
        <f t="shared" si="11"/>
        <v>0.12515999999999999</v>
      </c>
      <c r="W35" s="101">
        <f t="shared" si="12"/>
        <v>0.43469999999999998</v>
      </c>
      <c r="X35" s="101" t="e">
        <f t="shared" si="5"/>
        <v>#REF!</v>
      </c>
      <c r="Y35" s="101" t="e">
        <f t="shared" si="6"/>
        <v>#REF!</v>
      </c>
      <c r="AA35" s="105">
        <f t="shared" si="13"/>
        <v>4.1292999999999997</v>
      </c>
      <c r="AB35" s="105">
        <f t="shared" si="16"/>
        <v>4.4347000000000003</v>
      </c>
      <c r="AC35" s="105" t="e">
        <f t="shared" si="17"/>
        <v>#REF!</v>
      </c>
      <c r="AD35" s="118" t="e">
        <f t="shared" si="18"/>
        <v>#REF!</v>
      </c>
      <c r="AE35" s="194">
        <f t="shared" si="14"/>
        <v>7.395926670379982E-2</v>
      </c>
      <c r="AF35" s="150">
        <f>AA35-H35</f>
        <v>0</v>
      </c>
      <c r="AG35" s="150">
        <f>AB35-I35</f>
        <v>0</v>
      </c>
    </row>
    <row r="36" spans="1:33" x14ac:dyDescent="0.2">
      <c r="A36" s="225"/>
      <c r="B36" s="224">
        <v>653</v>
      </c>
      <c r="C36" s="10"/>
      <c r="D36" s="9" t="s">
        <v>209</v>
      </c>
      <c r="E36" s="213" t="s">
        <v>180</v>
      </c>
      <c r="F36" s="62">
        <v>205</v>
      </c>
      <c r="G36" s="68">
        <v>17</v>
      </c>
      <c r="H36" s="66">
        <v>3.4360999999999997</v>
      </c>
      <c r="I36" s="222">
        <f t="shared" si="8"/>
        <v>3.6819000000000002</v>
      </c>
      <c r="J36" s="92"/>
      <c r="K36" s="77"/>
      <c r="L36" s="134"/>
      <c r="M36" s="56"/>
      <c r="P36" s="117"/>
      <c r="Q36" s="112">
        <v>3.3347799999999999</v>
      </c>
      <c r="R36" s="98">
        <f t="shared" si="9"/>
        <v>3.33</v>
      </c>
      <c r="S36">
        <f t="shared" si="19"/>
        <v>3.95</v>
      </c>
      <c r="T36">
        <f t="shared" si="19"/>
        <v>4.4800000000000004</v>
      </c>
      <c r="V36" s="101">
        <f t="shared" si="11"/>
        <v>0.10131999999999999</v>
      </c>
      <c r="W36" s="101">
        <f t="shared" si="12"/>
        <v>0.35189999999999999</v>
      </c>
      <c r="X36" s="101" t="e">
        <f t="shared" si="5"/>
        <v>#REF!</v>
      </c>
      <c r="Y36" s="101" t="e">
        <f t="shared" si="6"/>
        <v>#REF!</v>
      </c>
      <c r="AA36" s="105">
        <f t="shared" si="13"/>
        <v>3.4360999999999997</v>
      </c>
      <c r="AB36" s="105">
        <f t="shared" si="16"/>
        <v>3.6819000000000002</v>
      </c>
      <c r="AC36" s="105" t="e">
        <f t="shared" si="17"/>
        <v>#REF!</v>
      </c>
      <c r="AD36" s="118" t="e">
        <f t="shared" si="18"/>
        <v>#REF!</v>
      </c>
      <c r="AE36" s="194">
        <f t="shared" si="14"/>
        <v>7.1534588632461427E-2</v>
      </c>
      <c r="AF36" s="150">
        <f>AA36-H36</f>
        <v>0</v>
      </c>
      <c r="AG36" s="150">
        <f>AB36-I36</f>
        <v>0</v>
      </c>
    </row>
    <row r="37" spans="1:33" x14ac:dyDescent="0.2">
      <c r="A37" s="225"/>
      <c r="B37" s="224">
        <v>666</v>
      </c>
      <c r="C37" s="10"/>
      <c r="D37" s="221" t="s">
        <v>209</v>
      </c>
      <c r="E37" s="213" t="s">
        <v>241</v>
      </c>
      <c r="F37" s="94">
        <v>295</v>
      </c>
      <c r="G37" s="68">
        <f>+F37/12</f>
        <v>24.583333333333332</v>
      </c>
      <c r="H37" s="66">
        <v>15.651125</v>
      </c>
      <c r="I37" s="222">
        <f t="shared" si="8"/>
        <v>16.008875</v>
      </c>
      <c r="J37" s="92"/>
      <c r="K37" s="77"/>
      <c r="L37" s="134"/>
      <c r="M37" s="56"/>
      <c r="P37" s="117"/>
      <c r="Q37" s="112">
        <v>15.504608333333334</v>
      </c>
      <c r="R37" s="98">
        <f t="shared" si="9"/>
        <v>15.5</v>
      </c>
      <c r="S37">
        <f t="shared" si="19"/>
        <v>18.36</v>
      </c>
      <c r="T37">
        <f t="shared" si="19"/>
        <v>20.8</v>
      </c>
      <c r="V37" s="101">
        <f t="shared" si="11"/>
        <v>0.14651666666666666</v>
      </c>
      <c r="W37" s="101">
        <f t="shared" si="12"/>
        <v>0.50887499999999997</v>
      </c>
      <c r="X37" s="101" t="e">
        <f t="shared" si="5"/>
        <v>#REF!</v>
      </c>
      <c r="Y37" s="101" t="e">
        <f t="shared" si="6"/>
        <v>#REF!</v>
      </c>
      <c r="AA37" s="105">
        <f t="shared" si="13"/>
        <v>15.651125</v>
      </c>
      <c r="AB37" s="105">
        <f t="shared" si="16"/>
        <v>16.008875</v>
      </c>
      <c r="AC37" s="105" t="e">
        <f t="shared" si="17"/>
        <v>#REF!</v>
      </c>
      <c r="AD37" s="118" t="e">
        <f t="shared" si="18"/>
        <v>#REF!</v>
      </c>
      <c r="AE37" s="194">
        <f t="shared" si="14"/>
        <v>2.2857781788848897E-2</v>
      </c>
      <c r="AF37" s="150">
        <f>AA37-H37</f>
        <v>0</v>
      </c>
      <c r="AG37" s="150">
        <f>AB37-I37</f>
        <v>0</v>
      </c>
    </row>
    <row r="38" spans="1:33" ht="15" x14ac:dyDescent="0.2">
      <c r="A38" s="223" t="s">
        <v>234</v>
      </c>
      <c r="B38" s="224">
        <v>670</v>
      </c>
      <c r="C38" s="10">
        <v>100</v>
      </c>
      <c r="D38" s="221" t="s">
        <v>209</v>
      </c>
      <c r="E38" s="213" t="s">
        <v>178</v>
      </c>
      <c r="F38" s="62">
        <v>410</v>
      </c>
      <c r="G38" s="68">
        <f>+F38/12</f>
        <v>34.166666666666664</v>
      </c>
      <c r="H38" s="66">
        <v>18.242749999999997</v>
      </c>
      <c r="I38" s="222">
        <f t="shared" si="8"/>
        <v>18.747249999999998</v>
      </c>
      <c r="J38" s="92"/>
      <c r="K38" s="77"/>
      <c r="L38" s="134"/>
      <c r="M38" s="56"/>
      <c r="P38" s="117"/>
      <c r="Q38" s="112">
        <v>18.039116666666665</v>
      </c>
      <c r="R38" s="98">
        <f t="shared" si="9"/>
        <v>18.04</v>
      </c>
      <c r="S38">
        <f t="shared" si="19"/>
        <v>21.37</v>
      </c>
      <c r="T38">
        <f t="shared" si="19"/>
        <v>24.22</v>
      </c>
      <c r="V38" s="101">
        <f t="shared" si="11"/>
        <v>0.20363333333333333</v>
      </c>
      <c r="W38" s="101">
        <f t="shared" si="12"/>
        <v>0.70724999999999993</v>
      </c>
      <c r="X38" s="101" t="e">
        <f t="shared" si="5"/>
        <v>#REF!</v>
      </c>
      <c r="Y38" s="101" t="e">
        <f t="shared" si="6"/>
        <v>#REF!</v>
      </c>
      <c r="AA38" s="105">
        <f t="shared" si="13"/>
        <v>18.242749999999997</v>
      </c>
      <c r="AB38" s="105">
        <f t="shared" si="16"/>
        <v>18.747249999999998</v>
      </c>
      <c r="AC38" s="105" t="e">
        <f t="shared" si="17"/>
        <v>#REF!</v>
      </c>
      <c r="AD38" s="118" t="e">
        <f t="shared" si="18"/>
        <v>#REF!</v>
      </c>
      <c r="AE38" s="194">
        <f t="shared" si="14"/>
        <v>2.765482177851486E-2</v>
      </c>
      <c r="AF38" s="150">
        <f>AA38-H38</f>
        <v>0</v>
      </c>
      <c r="AG38" s="150">
        <f>AB38-I38</f>
        <v>0</v>
      </c>
    </row>
    <row r="39" spans="1:33" ht="15" x14ac:dyDescent="0.2">
      <c r="A39" s="223" t="s">
        <v>234</v>
      </c>
      <c r="B39" s="224">
        <v>675</v>
      </c>
      <c r="C39" s="10"/>
      <c r="D39" s="221" t="s">
        <v>209</v>
      </c>
      <c r="E39" s="213" t="s">
        <v>242</v>
      </c>
      <c r="F39" s="62"/>
      <c r="G39" s="68">
        <v>37</v>
      </c>
      <c r="H39" s="66">
        <v>16.992100000000001</v>
      </c>
      <c r="I39" s="222">
        <f t="shared" si="8"/>
        <v>17.535899999999998</v>
      </c>
      <c r="J39" s="92"/>
      <c r="K39" s="77"/>
      <c r="L39" s="134"/>
      <c r="M39" s="56"/>
      <c r="P39" s="117"/>
      <c r="Q39" s="112">
        <v>16.77158</v>
      </c>
      <c r="R39" s="98">
        <f t="shared" si="9"/>
        <v>16.77</v>
      </c>
      <c r="S39">
        <f t="shared" si="19"/>
        <v>19.87</v>
      </c>
      <c r="T39">
        <f t="shared" si="19"/>
        <v>22.52</v>
      </c>
      <c r="V39" s="101">
        <f t="shared" si="11"/>
        <v>0.22051999999999999</v>
      </c>
      <c r="W39" s="101">
        <f t="shared" si="12"/>
        <v>0.76590000000000003</v>
      </c>
      <c r="X39" s="101" t="e">
        <f t="shared" si="5"/>
        <v>#REF!</v>
      </c>
      <c r="Y39" s="101" t="e">
        <f t="shared" si="6"/>
        <v>#REF!</v>
      </c>
      <c r="AA39" s="105">
        <f t="shared" si="13"/>
        <v>16.992100000000001</v>
      </c>
      <c r="AB39" s="105">
        <f t="shared" si="16"/>
        <v>17.535899999999998</v>
      </c>
      <c r="AC39" s="105" t="e">
        <f t="shared" si="17"/>
        <v>#REF!</v>
      </c>
      <c r="AD39" s="118" t="e">
        <f t="shared" si="18"/>
        <v>#REF!</v>
      </c>
      <c r="AE39" s="194">
        <f t="shared" si="14"/>
        <v>3.2003107326345592E-2</v>
      </c>
      <c r="AF39" s="150">
        <f>AA39-H39</f>
        <v>0</v>
      </c>
      <c r="AG39" s="150">
        <f>AB39-I39</f>
        <v>0</v>
      </c>
    </row>
    <row r="40" spans="1:33" ht="15" x14ac:dyDescent="0.2">
      <c r="A40" s="223" t="s">
        <v>234</v>
      </c>
      <c r="B40" s="224">
        <v>719</v>
      </c>
      <c r="C40" s="10">
        <v>43</v>
      </c>
      <c r="D40" s="221" t="s">
        <v>209</v>
      </c>
      <c r="E40" s="213" t="s">
        <v>180</v>
      </c>
      <c r="F40" s="62">
        <v>176</v>
      </c>
      <c r="G40" s="68">
        <f>+F40/12</f>
        <v>14.666666666666666</v>
      </c>
      <c r="H40" s="66">
        <v>2.9584000000000001</v>
      </c>
      <c r="I40" s="222">
        <f t="shared" si="8"/>
        <v>3.1736</v>
      </c>
      <c r="J40" s="92"/>
      <c r="K40" s="77"/>
      <c r="L40" s="134"/>
      <c r="M40" s="56"/>
      <c r="P40" s="117"/>
      <c r="Q40" s="112">
        <v>2.870986666666667</v>
      </c>
      <c r="R40" s="98">
        <f t="shared" si="9"/>
        <v>2.87</v>
      </c>
      <c r="S40">
        <f t="shared" si="19"/>
        <v>3.4</v>
      </c>
      <c r="T40">
        <f t="shared" si="19"/>
        <v>3.85</v>
      </c>
      <c r="V40" s="101">
        <f t="shared" si="11"/>
        <v>8.7413333333333329E-2</v>
      </c>
      <c r="W40" s="101">
        <f>+$G40*N$16</f>
        <v>0.30359999999999998</v>
      </c>
      <c r="X40" s="101" t="e">
        <f t="shared" si="5"/>
        <v>#REF!</v>
      </c>
      <c r="Y40" s="101" t="e">
        <f t="shared" si="6"/>
        <v>#REF!</v>
      </c>
      <c r="AA40" s="105">
        <f t="shared" si="13"/>
        <v>2.9584000000000001</v>
      </c>
      <c r="AB40" s="105">
        <f t="shared" si="16"/>
        <v>3.1736</v>
      </c>
      <c r="AC40" s="105" t="e">
        <f t="shared" si="17"/>
        <v>#REF!</v>
      </c>
      <c r="AD40" s="118" t="e">
        <f t="shared" si="18"/>
        <v>#REF!</v>
      </c>
      <c r="AE40" s="194">
        <f t="shared" si="14"/>
        <v>7.2742022714981092E-2</v>
      </c>
      <c r="AF40" s="150">
        <f>AA40-H40</f>
        <v>0</v>
      </c>
      <c r="AG40" s="150">
        <f>AB40-I40</f>
        <v>0</v>
      </c>
    </row>
    <row r="41" spans="1:33" ht="15" hidden="1" x14ac:dyDescent="0.2">
      <c r="A41" s="223" t="s">
        <v>234</v>
      </c>
      <c r="B41" s="224" t="s">
        <v>75</v>
      </c>
      <c r="C41" s="10">
        <v>200</v>
      </c>
      <c r="D41" s="30" t="s">
        <v>171</v>
      </c>
      <c r="E41" s="213" t="s">
        <v>182</v>
      </c>
      <c r="F41" s="62">
        <v>1033</v>
      </c>
      <c r="G41" s="68">
        <v>86</v>
      </c>
      <c r="H41" s="66">
        <v>35.973799999999997</v>
      </c>
      <c r="I41" s="222">
        <f t="shared" si="8"/>
        <v>37.240200000000002</v>
      </c>
      <c r="J41" s="92"/>
      <c r="K41" s="77"/>
      <c r="L41" s="134"/>
      <c r="M41" s="56"/>
      <c r="P41" s="117"/>
      <c r="Q41" s="112">
        <v>35.461239999999997</v>
      </c>
      <c r="R41" s="98">
        <f t="shared" si="9"/>
        <v>35.46</v>
      </c>
      <c r="S41">
        <f t="shared" si="19"/>
        <v>42.01</v>
      </c>
      <c r="T41">
        <f t="shared" si="19"/>
        <v>47.6</v>
      </c>
      <c r="V41" s="101">
        <f t="shared" si="11"/>
        <v>0.51256000000000002</v>
      </c>
      <c r="W41" s="101">
        <f t="shared" si="12"/>
        <v>1.7802</v>
      </c>
      <c r="X41" s="101" t="e">
        <f t="shared" si="5"/>
        <v>#REF!</v>
      </c>
      <c r="Y41" s="101" t="e">
        <f t="shared" si="6"/>
        <v>#REF!</v>
      </c>
      <c r="AA41" s="105">
        <f t="shared" si="13"/>
        <v>35.973799999999997</v>
      </c>
      <c r="AB41" s="105">
        <f t="shared" si="16"/>
        <v>37.240200000000002</v>
      </c>
      <c r="AC41" s="105" t="e">
        <f t="shared" si="17"/>
        <v>#REF!</v>
      </c>
      <c r="AD41" s="118" t="e">
        <f t="shared" si="18"/>
        <v>#REF!</v>
      </c>
      <c r="AE41" s="194">
        <f t="shared" si="14"/>
        <v>3.5203398028565314E-2</v>
      </c>
      <c r="AF41" s="150">
        <f>AA41-H41</f>
        <v>0</v>
      </c>
      <c r="AG41" s="150">
        <f>AB41-I41</f>
        <v>0</v>
      </c>
    </row>
    <row r="42" spans="1:33" x14ac:dyDescent="0.2">
      <c r="A42" s="225"/>
      <c r="B42" s="224" t="s">
        <v>77</v>
      </c>
      <c r="C42" s="10">
        <v>70</v>
      </c>
      <c r="D42" s="9" t="s">
        <v>171</v>
      </c>
      <c r="E42" s="213" t="s">
        <v>182</v>
      </c>
      <c r="F42" s="62">
        <v>389</v>
      </c>
      <c r="G42" s="68">
        <v>32</v>
      </c>
      <c r="H42" s="66">
        <v>18.015599999999999</v>
      </c>
      <c r="I42" s="222">
        <f t="shared" si="8"/>
        <v>18.482400000000002</v>
      </c>
      <c r="J42" s="92"/>
      <c r="K42" s="77"/>
      <c r="L42" s="134"/>
      <c r="M42" s="56"/>
      <c r="P42" s="117"/>
      <c r="Q42" s="112">
        <v>17.82488</v>
      </c>
      <c r="R42" s="98">
        <f t="shared" si="9"/>
        <v>17.82</v>
      </c>
      <c r="S42">
        <f t="shared" si="19"/>
        <v>21.11</v>
      </c>
      <c r="T42">
        <f t="shared" si="19"/>
        <v>23.92</v>
      </c>
      <c r="V42" s="101">
        <f t="shared" si="11"/>
        <v>0.19072</v>
      </c>
      <c r="W42" s="101">
        <f t="shared" si="12"/>
        <v>0.66239999999999999</v>
      </c>
      <c r="X42" s="101" t="e">
        <f t="shared" si="5"/>
        <v>#REF!</v>
      </c>
      <c r="Y42" s="101" t="e">
        <f t="shared" si="6"/>
        <v>#REF!</v>
      </c>
      <c r="AA42" s="105">
        <f t="shared" si="13"/>
        <v>18.015599999999999</v>
      </c>
      <c r="AB42" s="105">
        <f t="shared" si="16"/>
        <v>18.482400000000002</v>
      </c>
      <c r="AC42" s="105" t="e">
        <f t="shared" si="17"/>
        <v>#REF!</v>
      </c>
      <c r="AD42" s="118" t="e">
        <f t="shared" si="18"/>
        <v>#REF!</v>
      </c>
      <c r="AE42" s="194">
        <f t="shared" si="14"/>
        <v>2.5910877239725627E-2</v>
      </c>
      <c r="AF42" s="150">
        <f>AA42-H42</f>
        <v>0</v>
      </c>
      <c r="AG42" s="150">
        <f>AB42-I42</f>
        <v>0</v>
      </c>
    </row>
    <row r="43" spans="1:33" x14ac:dyDescent="0.2">
      <c r="A43" s="225"/>
      <c r="B43" s="224" t="s">
        <v>79</v>
      </c>
      <c r="C43" s="10">
        <v>100</v>
      </c>
      <c r="D43" s="30" t="s">
        <v>171</v>
      </c>
      <c r="E43" s="213" t="s">
        <v>182</v>
      </c>
      <c r="F43" s="62">
        <v>553</v>
      </c>
      <c r="G43" s="68">
        <v>46</v>
      </c>
      <c r="H43" s="66">
        <v>22.921800000000001</v>
      </c>
      <c r="I43" s="222">
        <f t="shared" si="8"/>
        <v>23.6022</v>
      </c>
      <c r="J43" s="92"/>
      <c r="K43" s="77"/>
      <c r="L43" s="134"/>
      <c r="M43" s="56"/>
      <c r="P43" s="117"/>
      <c r="Q43" s="112">
        <v>22.647640000000003</v>
      </c>
      <c r="R43" s="98">
        <f t="shared" si="9"/>
        <v>22.65</v>
      </c>
      <c r="S43">
        <f t="shared" si="19"/>
        <v>26.84</v>
      </c>
      <c r="T43">
        <f t="shared" si="19"/>
        <v>30.41</v>
      </c>
      <c r="V43" s="101">
        <f t="shared" ref="V43:V74" si="20">+$G43*M$16</f>
        <v>0.27416000000000001</v>
      </c>
      <c r="W43" s="101">
        <f t="shared" ref="W43:W74" si="21">+$G43*N$16</f>
        <v>0.95219999999999994</v>
      </c>
      <c r="X43" s="101" t="e">
        <f t="shared" ref="X43:X74" si="22">+$G43*O$16</f>
        <v>#REF!</v>
      </c>
      <c r="Y43" s="101" t="e">
        <f t="shared" ref="Y43:Y74" si="23">+$G43*P$16</f>
        <v>#REF!</v>
      </c>
      <c r="AA43" s="105">
        <f t="shared" si="13"/>
        <v>22.921800000000001</v>
      </c>
      <c r="AB43" s="105">
        <f t="shared" si="16"/>
        <v>23.6022</v>
      </c>
      <c r="AC43" s="105" t="e">
        <f t="shared" si="17"/>
        <v>#REF!</v>
      </c>
      <c r="AD43" s="118" t="e">
        <f t="shared" si="18"/>
        <v>#REF!</v>
      </c>
      <c r="AE43" s="194">
        <f t="shared" si="14"/>
        <v>2.968353270685542E-2</v>
      </c>
      <c r="AF43" s="150">
        <f>AA43-H43</f>
        <v>0</v>
      </c>
      <c r="AG43" s="150">
        <f>AB43-I43</f>
        <v>0</v>
      </c>
    </row>
    <row r="44" spans="1:33" ht="15" x14ac:dyDescent="0.2">
      <c r="A44" s="223" t="s">
        <v>234</v>
      </c>
      <c r="B44" s="224" t="s">
        <v>81</v>
      </c>
      <c r="C44" s="10">
        <v>150</v>
      </c>
      <c r="D44" s="30" t="s">
        <v>171</v>
      </c>
      <c r="E44" s="213" t="s">
        <v>182</v>
      </c>
      <c r="F44" s="62">
        <v>799</v>
      </c>
      <c r="G44" s="68">
        <v>66</v>
      </c>
      <c r="H44" s="66">
        <v>32.777799999999999</v>
      </c>
      <c r="I44" s="222">
        <f t="shared" si="8"/>
        <v>33.746200000000002</v>
      </c>
      <c r="J44" s="92"/>
      <c r="K44" s="77"/>
      <c r="L44" s="134"/>
      <c r="M44" s="56"/>
      <c r="P44" s="117"/>
      <c r="Q44" s="112">
        <v>32.384439999999998</v>
      </c>
      <c r="R44" s="98">
        <f t="shared" ref="R44:R75" si="24">ROUND(+Q44*(1+R$10),2)</f>
        <v>32.380000000000003</v>
      </c>
      <c r="S44">
        <f t="shared" ref="S44:T59" si="25">ROUND(+R44*(1+S$10),2)</f>
        <v>38.36</v>
      </c>
      <c r="T44">
        <f t="shared" si="25"/>
        <v>43.47</v>
      </c>
      <c r="V44" s="101">
        <f t="shared" si="20"/>
        <v>0.39335999999999999</v>
      </c>
      <c r="W44" s="101">
        <f t="shared" si="21"/>
        <v>1.3662000000000001</v>
      </c>
      <c r="X44" s="101" t="e">
        <f t="shared" si="22"/>
        <v>#REF!</v>
      </c>
      <c r="Y44" s="101" t="e">
        <f t="shared" si="23"/>
        <v>#REF!</v>
      </c>
      <c r="AA44" s="105">
        <f t="shared" si="13"/>
        <v>32.777799999999999</v>
      </c>
      <c r="AB44" s="105">
        <f t="shared" si="16"/>
        <v>33.746200000000002</v>
      </c>
      <c r="AC44" s="105" t="e">
        <f t="shared" si="17"/>
        <v>#REF!</v>
      </c>
      <c r="AD44" s="118" t="e">
        <f t="shared" si="18"/>
        <v>#REF!</v>
      </c>
      <c r="AE44" s="194">
        <f t="shared" si="14"/>
        <v>2.9544386749568385E-2</v>
      </c>
      <c r="AF44" s="150">
        <f>AA44-H44</f>
        <v>0</v>
      </c>
      <c r="AG44" s="150">
        <f>AB44-I44</f>
        <v>0</v>
      </c>
    </row>
    <row r="45" spans="1:33" ht="15" x14ac:dyDescent="0.2">
      <c r="A45" s="223" t="s">
        <v>234</v>
      </c>
      <c r="B45" s="224" t="s">
        <v>83</v>
      </c>
      <c r="C45" s="10">
        <v>250</v>
      </c>
      <c r="D45" s="30" t="s">
        <v>171</v>
      </c>
      <c r="E45" s="213" t="s">
        <v>182</v>
      </c>
      <c r="F45" s="62">
        <v>1283</v>
      </c>
      <c r="G45" s="68">
        <v>106</v>
      </c>
      <c r="H45" s="66">
        <v>44.689800000000005</v>
      </c>
      <c r="I45" s="222">
        <f t="shared" si="8"/>
        <v>46.254200000000004</v>
      </c>
      <c r="J45" s="92"/>
      <c r="K45" s="77"/>
      <c r="L45" s="134"/>
      <c r="M45" s="56"/>
      <c r="P45" s="117"/>
      <c r="Q45" s="112">
        <v>44.058040000000005</v>
      </c>
      <c r="R45" s="98">
        <f t="shared" si="24"/>
        <v>44.06</v>
      </c>
      <c r="S45">
        <f t="shared" si="25"/>
        <v>52.2</v>
      </c>
      <c r="T45">
        <f t="shared" si="25"/>
        <v>59.15</v>
      </c>
      <c r="V45" s="101">
        <f t="shared" si="20"/>
        <v>0.63175999999999999</v>
      </c>
      <c r="W45" s="101">
        <f t="shared" si="21"/>
        <v>2.1941999999999999</v>
      </c>
      <c r="X45" s="101" t="e">
        <f t="shared" si="22"/>
        <v>#REF!</v>
      </c>
      <c r="Y45" s="101" t="e">
        <f t="shared" si="23"/>
        <v>#REF!</v>
      </c>
      <c r="AA45" s="105">
        <f t="shared" si="13"/>
        <v>44.689800000000005</v>
      </c>
      <c r="AB45" s="105">
        <f t="shared" si="16"/>
        <v>46.254200000000004</v>
      </c>
      <c r="AC45" s="105" t="e">
        <f t="shared" si="17"/>
        <v>#REF!</v>
      </c>
      <c r="AD45" s="118" t="e">
        <f t="shared" si="18"/>
        <v>#REF!</v>
      </c>
      <c r="AE45" s="194">
        <f t="shared" si="14"/>
        <v>3.500575075296819E-2</v>
      </c>
      <c r="AF45" s="150">
        <f>AA45-H45</f>
        <v>0</v>
      </c>
      <c r="AG45" s="150">
        <f>AB45-I45</f>
        <v>0</v>
      </c>
    </row>
    <row r="46" spans="1:33" ht="15" x14ac:dyDescent="0.2">
      <c r="A46" s="223" t="s">
        <v>234</v>
      </c>
      <c r="B46" s="224" t="s">
        <v>85</v>
      </c>
      <c r="C46" s="10">
        <v>400</v>
      </c>
      <c r="D46" s="9" t="s">
        <v>171</v>
      </c>
      <c r="E46" s="213" t="s">
        <v>182</v>
      </c>
      <c r="F46" s="62">
        <v>1886</v>
      </c>
      <c r="G46" s="68">
        <v>157</v>
      </c>
      <c r="H46" s="66">
        <v>52.518099999999997</v>
      </c>
      <c r="I46" s="222">
        <f t="shared" si="8"/>
        <v>54.829899999999995</v>
      </c>
      <c r="J46" s="92"/>
      <c r="K46" s="77"/>
      <c r="L46" s="134"/>
      <c r="M46" s="56"/>
      <c r="P46" s="117"/>
      <c r="Q46" s="112">
        <v>51.582379999999993</v>
      </c>
      <c r="R46" s="98">
        <f t="shared" si="24"/>
        <v>51.58</v>
      </c>
      <c r="S46">
        <f t="shared" si="25"/>
        <v>61.11</v>
      </c>
      <c r="T46">
        <f t="shared" si="25"/>
        <v>69.25</v>
      </c>
      <c r="V46" s="101">
        <f t="shared" si="20"/>
        <v>0.93572</v>
      </c>
      <c r="W46" s="101">
        <f t="shared" si="21"/>
        <v>3.2498999999999998</v>
      </c>
      <c r="X46" s="101" t="e">
        <f t="shared" si="22"/>
        <v>#REF!</v>
      </c>
      <c r="Y46" s="101" t="e">
        <f t="shared" si="23"/>
        <v>#REF!</v>
      </c>
      <c r="AA46" s="105">
        <f t="shared" si="13"/>
        <v>52.518099999999997</v>
      </c>
      <c r="AB46" s="105">
        <f t="shared" si="16"/>
        <v>54.829899999999995</v>
      </c>
      <c r="AC46" s="105" t="e">
        <f t="shared" si="17"/>
        <v>#REF!</v>
      </c>
      <c r="AD46" s="118" t="e">
        <f t="shared" si="18"/>
        <v>#REF!</v>
      </c>
      <c r="AE46" s="194">
        <f t="shared" si="14"/>
        <v>4.4019109602213335E-2</v>
      </c>
      <c r="AF46" s="150">
        <f>AA46-H46</f>
        <v>0</v>
      </c>
      <c r="AG46" s="150">
        <f>AB46-I46</f>
        <v>0</v>
      </c>
    </row>
    <row r="47" spans="1:33" ht="15" x14ac:dyDescent="0.2">
      <c r="A47" s="223" t="s">
        <v>234</v>
      </c>
      <c r="B47" s="224" t="s">
        <v>87</v>
      </c>
      <c r="C47" s="10">
        <v>125</v>
      </c>
      <c r="D47" s="9" t="s">
        <v>172</v>
      </c>
      <c r="E47" s="213" t="s">
        <v>183</v>
      </c>
      <c r="F47" s="62">
        <v>656</v>
      </c>
      <c r="G47" s="68">
        <v>54</v>
      </c>
      <c r="H47" s="66">
        <v>18.0182</v>
      </c>
      <c r="I47" s="222">
        <f t="shared" si="8"/>
        <v>18.817799999999998</v>
      </c>
      <c r="J47" s="92"/>
      <c r="K47" s="77"/>
      <c r="L47" s="134"/>
      <c r="M47" s="56"/>
      <c r="P47" s="117"/>
      <c r="Q47" s="112">
        <v>17.696359999999999</v>
      </c>
      <c r="R47" s="98">
        <f t="shared" si="24"/>
        <v>17.7</v>
      </c>
      <c r="S47">
        <f t="shared" si="25"/>
        <v>20.97</v>
      </c>
      <c r="T47">
        <f t="shared" si="25"/>
        <v>23.76</v>
      </c>
      <c r="V47" s="101">
        <f t="shared" si="20"/>
        <v>0.32184000000000001</v>
      </c>
      <c r="W47" s="101">
        <f t="shared" si="21"/>
        <v>1.1177999999999999</v>
      </c>
      <c r="X47" s="101" t="e">
        <f t="shared" si="22"/>
        <v>#REF!</v>
      </c>
      <c r="Y47" s="101" t="e">
        <f t="shared" si="23"/>
        <v>#REF!</v>
      </c>
      <c r="AA47" s="105">
        <f t="shared" si="13"/>
        <v>18.0182</v>
      </c>
      <c r="AB47" s="105">
        <f t="shared" si="16"/>
        <v>18.817799999999998</v>
      </c>
      <c r="AC47" s="105" t="e">
        <f t="shared" si="17"/>
        <v>#REF!</v>
      </c>
      <c r="AD47" s="118" t="e">
        <f t="shared" si="18"/>
        <v>#REF!</v>
      </c>
      <c r="AE47" s="194">
        <f t="shared" si="14"/>
        <v>4.437735178874691E-2</v>
      </c>
      <c r="AF47" s="150">
        <f>AA47-H47</f>
        <v>0</v>
      </c>
      <c r="AG47" s="150">
        <f>AB47-I47</f>
        <v>0</v>
      </c>
    </row>
    <row r="48" spans="1:33" ht="15" hidden="1" x14ac:dyDescent="0.2">
      <c r="A48" s="223" t="s">
        <v>234</v>
      </c>
      <c r="B48" s="224" t="s">
        <v>89</v>
      </c>
      <c r="C48" s="10">
        <v>175</v>
      </c>
      <c r="D48" s="30" t="s">
        <v>172</v>
      </c>
      <c r="E48" s="213" t="s">
        <v>183</v>
      </c>
      <c r="F48" s="62">
        <v>881</v>
      </c>
      <c r="G48" s="68">
        <v>73</v>
      </c>
      <c r="H48" s="66">
        <v>22.930900000000001</v>
      </c>
      <c r="I48" s="222">
        <f t="shared" si="8"/>
        <v>24.011099999999999</v>
      </c>
      <c r="J48" s="92"/>
      <c r="K48" s="77"/>
      <c r="L48" s="134"/>
      <c r="M48" s="56"/>
      <c r="P48" s="117"/>
      <c r="Q48" s="112">
        <v>22.495820000000002</v>
      </c>
      <c r="R48" s="98">
        <f t="shared" si="24"/>
        <v>22.5</v>
      </c>
      <c r="S48">
        <f t="shared" si="25"/>
        <v>26.66</v>
      </c>
      <c r="T48">
        <f t="shared" si="25"/>
        <v>30.21</v>
      </c>
      <c r="V48" s="101">
        <f t="shared" si="20"/>
        <v>0.43508000000000002</v>
      </c>
      <c r="W48" s="101">
        <f t="shared" si="21"/>
        <v>1.5110999999999999</v>
      </c>
      <c r="X48" s="101" t="e">
        <f t="shared" si="22"/>
        <v>#REF!</v>
      </c>
      <c r="Y48" s="101" t="e">
        <f t="shared" si="23"/>
        <v>#REF!</v>
      </c>
      <c r="AA48" s="105">
        <f t="shared" si="13"/>
        <v>22.930900000000001</v>
      </c>
      <c r="AB48" s="105">
        <f t="shared" si="16"/>
        <v>24.011099999999999</v>
      </c>
      <c r="AC48" s="105" t="e">
        <f t="shared" si="17"/>
        <v>#REF!</v>
      </c>
      <c r="AD48" s="118" t="e">
        <f t="shared" si="18"/>
        <v>#REF!</v>
      </c>
      <c r="AE48" s="194">
        <f t="shared" si="14"/>
        <v>4.7106742430519377E-2</v>
      </c>
      <c r="AF48" s="150">
        <f>AA48-H48</f>
        <v>0</v>
      </c>
      <c r="AG48" s="150">
        <f>AB48-I48</f>
        <v>0</v>
      </c>
    </row>
    <row r="49" spans="1:33" ht="15" hidden="1" x14ac:dyDescent="0.2">
      <c r="A49" s="223" t="s">
        <v>234</v>
      </c>
      <c r="B49" s="224" t="s">
        <v>91</v>
      </c>
      <c r="C49" s="10">
        <v>250</v>
      </c>
      <c r="D49" s="9" t="s">
        <v>172</v>
      </c>
      <c r="E49" s="213" t="s">
        <v>183</v>
      </c>
      <c r="F49" s="62">
        <v>1210</v>
      </c>
      <c r="G49" s="68">
        <v>100</v>
      </c>
      <c r="H49" s="66">
        <v>31.889999999999997</v>
      </c>
      <c r="I49" s="222">
        <f t="shared" si="8"/>
        <v>33.36</v>
      </c>
      <c r="J49" s="92"/>
      <c r="K49" s="77"/>
      <c r="L49" s="134"/>
      <c r="M49" s="56"/>
      <c r="P49" s="117"/>
      <c r="Q49" s="112">
        <v>31.293999999999997</v>
      </c>
      <c r="R49" s="98">
        <f t="shared" si="24"/>
        <v>31.29</v>
      </c>
      <c r="S49">
        <f t="shared" si="25"/>
        <v>37.07</v>
      </c>
      <c r="T49">
        <f t="shared" si="25"/>
        <v>42.01</v>
      </c>
      <c r="V49" s="101">
        <f t="shared" si="20"/>
        <v>0.59599999999999997</v>
      </c>
      <c r="W49" s="101">
        <f t="shared" si="21"/>
        <v>2.0699999999999998</v>
      </c>
      <c r="X49" s="101" t="e">
        <f t="shared" si="22"/>
        <v>#REF!</v>
      </c>
      <c r="Y49" s="101" t="e">
        <f t="shared" si="23"/>
        <v>#REF!</v>
      </c>
      <c r="AA49" s="105">
        <f t="shared" si="13"/>
        <v>31.889999999999997</v>
      </c>
      <c r="AB49" s="105">
        <f t="shared" si="16"/>
        <v>33.36</v>
      </c>
      <c r="AC49" s="105" t="e">
        <f t="shared" si="17"/>
        <v>#REF!</v>
      </c>
      <c r="AD49" s="118" t="e">
        <f t="shared" si="18"/>
        <v>#REF!</v>
      </c>
      <c r="AE49" s="194">
        <f t="shared" si="14"/>
        <v>4.6095954844779019E-2</v>
      </c>
      <c r="AF49" s="150">
        <f>AA49-H49</f>
        <v>0</v>
      </c>
      <c r="AG49" s="150">
        <f>AB49-I49</f>
        <v>0</v>
      </c>
    </row>
    <row r="50" spans="1:33" hidden="1" x14ac:dyDescent="0.2">
      <c r="A50" s="225"/>
      <c r="B50" s="224" t="s">
        <v>93</v>
      </c>
      <c r="C50" s="10">
        <v>400</v>
      </c>
      <c r="D50" s="30" t="s">
        <v>172</v>
      </c>
      <c r="E50" s="213" t="s">
        <v>183</v>
      </c>
      <c r="F50" s="62">
        <v>1906</v>
      </c>
      <c r="G50" s="68">
        <v>158</v>
      </c>
      <c r="H50" s="66">
        <v>40.961399999999998</v>
      </c>
      <c r="I50" s="222">
        <f t="shared" si="8"/>
        <v>43.290600000000005</v>
      </c>
      <c r="J50" s="92"/>
      <c r="K50" s="77"/>
      <c r="L50" s="134"/>
      <c r="M50" s="56"/>
      <c r="P50" s="117"/>
      <c r="Q50" s="112">
        <v>40.01972</v>
      </c>
      <c r="R50" s="98">
        <f t="shared" si="24"/>
        <v>40.020000000000003</v>
      </c>
      <c r="S50">
        <f t="shared" si="25"/>
        <v>47.42</v>
      </c>
      <c r="T50">
        <f t="shared" si="25"/>
        <v>53.73</v>
      </c>
      <c r="V50" s="101">
        <f t="shared" si="20"/>
        <v>0.94167999999999996</v>
      </c>
      <c r="W50" s="101">
        <f t="shared" si="21"/>
        <v>3.2706</v>
      </c>
      <c r="X50" s="101" t="e">
        <f t="shared" si="22"/>
        <v>#REF!</v>
      </c>
      <c r="Y50" s="101" t="e">
        <f t="shared" si="23"/>
        <v>#REF!</v>
      </c>
      <c r="AA50" s="105">
        <f t="shared" si="13"/>
        <v>40.961399999999998</v>
      </c>
      <c r="AB50" s="105">
        <f t="shared" si="16"/>
        <v>43.290600000000005</v>
      </c>
      <c r="AC50" s="105" t="e">
        <f t="shared" si="17"/>
        <v>#REF!</v>
      </c>
      <c r="AD50" s="118" t="e">
        <f t="shared" si="18"/>
        <v>#REF!</v>
      </c>
      <c r="AE50" s="194">
        <f t="shared" si="14"/>
        <v>5.6863290805490241E-2</v>
      </c>
      <c r="AF50" s="150">
        <f>AA50-H50</f>
        <v>0</v>
      </c>
      <c r="AG50" s="150">
        <f>AB50-I50</f>
        <v>0</v>
      </c>
    </row>
    <row r="51" spans="1:33" x14ac:dyDescent="0.2">
      <c r="A51" s="225"/>
      <c r="B51" s="224" t="s">
        <v>95</v>
      </c>
      <c r="C51" s="10">
        <v>70</v>
      </c>
      <c r="D51" s="30" t="s">
        <v>171</v>
      </c>
      <c r="E51" s="213" t="s">
        <v>184</v>
      </c>
      <c r="F51" s="62">
        <v>389</v>
      </c>
      <c r="G51" s="68">
        <v>32</v>
      </c>
      <c r="H51" s="66">
        <v>7.2256</v>
      </c>
      <c r="I51" s="222">
        <f t="shared" si="8"/>
        <v>7.6924000000000001</v>
      </c>
      <c r="J51" s="92"/>
      <c r="K51" s="77"/>
      <c r="L51" s="134"/>
      <c r="M51" s="56"/>
      <c r="P51" s="117"/>
      <c r="Q51" s="112">
        <v>7.0348800000000002</v>
      </c>
      <c r="R51" s="98">
        <f t="shared" si="24"/>
        <v>7.03</v>
      </c>
      <c r="S51">
        <f t="shared" si="25"/>
        <v>8.33</v>
      </c>
      <c r="T51">
        <f t="shared" si="25"/>
        <v>9.44</v>
      </c>
      <c r="V51" s="101">
        <f t="shared" si="20"/>
        <v>0.19072</v>
      </c>
      <c r="W51" s="101">
        <f t="shared" si="21"/>
        <v>0.66239999999999999</v>
      </c>
      <c r="X51" s="101" t="e">
        <f t="shared" si="22"/>
        <v>#REF!</v>
      </c>
      <c r="Y51" s="101" t="e">
        <f t="shared" si="23"/>
        <v>#REF!</v>
      </c>
      <c r="AA51" s="105">
        <f t="shared" si="13"/>
        <v>7.2256</v>
      </c>
      <c r="AB51" s="105">
        <f t="shared" si="16"/>
        <v>7.6924000000000001</v>
      </c>
      <c r="AC51" s="105" t="e">
        <f t="shared" si="17"/>
        <v>#REF!</v>
      </c>
      <c r="AD51" s="118" t="e">
        <f t="shared" si="18"/>
        <v>#REF!</v>
      </c>
      <c r="AE51" s="194">
        <f t="shared" si="14"/>
        <v>6.4603631532329509E-2</v>
      </c>
      <c r="AF51" s="150">
        <f>AA51-H51</f>
        <v>0</v>
      </c>
      <c r="AG51" s="150">
        <f>AB51-I51</f>
        <v>0</v>
      </c>
    </row>
    <row r="52" spans="1:33" x14ac:dyDescent="0.2">
      <c r="A52" s="225"/>
      <c r="B52" s="224" t="s">
        <v>97</v>
      </c>
      <c r="C52" s="10">
        <v>100</v>
      </c>
      <c r="D52" s="30" t="s">
        <v>171</v>
      </c>
      <c r="E52" s="213" t="s">
        <v>184</v>
      </c>
      <c r="F52" s="62">
        <v>553</v>
      </c>
      <c r="G52" s="68">
        <v>46</v>
      </c>
      <c r="H52" s="66">
        <v>9.5617999999999999</v>
      </c>
      <c r="I52" s="222">
        <f t="shared" si="8"/>
        <v>10.242199999999999</v>
      </c>
      <c r="J52" s="92"/>
      <c r="K52" s="77"/>
      <c r="L52" s="134"/>
      <c r="M52" s="56"/>
      <c r="P52" s="117"/>
      <c r="Q52" s="112">
        <v>9.2876399999999997</v>
      </c>
      <c r="R52" s="98">
        <f t="shared" si="24"/>
        <v>9.2899999999999991</v>
      </c>
      <c r="S52">
        <f t="shared" si="25"/>
        <v>11.01</v>
      </c>
      <c r="T52">
        <f t="shared" si="25"/>
        <v>12.48</v>
      </c>
      <c r="V52" s="101">
        <f t="shared" si="20"/>
        <v>0.27416000000000001</v>
      </c>
      <c r="W52" s="101">
        <f t="shared" si="21"/>
        <v>0.95219999999999994</v>
      </c>
      <c r="X52" s="101" t="e">
        <f t="shared" si="22"/>
        <v>#REF!</v>
      </c>
      <c r="Y52" s="101" t="e">
        <f t="shared" si="23"/>
        <v>#REF!</v>
      </c>
      <c r="AA52" s="105">
        <f t="shared" si="13"/>
        <v>9.5617999999999999</v>
      </c>
      <c r="AB52" s="105">
        <f t="shared" si="16"/>
        <v>10.242199999999999</v>
      </c>
      <c r="AC52" s="105" t="e">
        <f t="shared" si="17"/>
        <v>#REF!</v>
      </c>
      <c r="AD52" s="118" t="e">
        <f t="shared" si="18"/>
        <v>#REF!</v>
      </c>
      <c r="AE52" s="194">
        <f t="shared" si="14"/>
        <v>7.1158150139094989E-2</v>
      </c>
      <c r="AF52" s="150">
        <f>AA52-H52</f>
        <v>0</v>
      </c>
      <c r="AG52" s="150">
        <f>AB52-I52</f>
        <v>0</v>
      </c>
    </row>
    <row r="53" spans="1:33" x14ac:dyDescent="0.2">
      <c r="A53" s="225"/>
      <c r="B53" s="224" t="s">
        <v>99</v>
      </c>
      <c r="C53" s="10">
        <v>150</v>
      </c>
      <c r="D53" s="9" t="s">
        <v>171</v>
      </c>
      <c r="E53" s="213" t="s">
        <v>184</v>
      </c>
      <c r="F53" s="62">
        <v>779</v>
      </c>
      <c r="G53" s="68">
        <v>65</v>
      </c>
      <c r="H53" s="66">
        <v>12.8645</v>
      </c>
      <c r="I53" s="222">
        <f t="shared" si="8"/>
        <v>13.8255</v>
      </c>
      <c r="J53" s="92"/>
      <c r="K53" s="77"/>
      <c r="L53" s="134"/>
      <c r="M53" s="56"/>
      <c r="P53" s="117"/>
      <c r="Q53" s="112">
        <v>12.4771</v>
      </c>
      <c r="R53" s="98">
        <f t="shared" si="24"/>
        <v>12.48</v>
      </c>
      <c r="S53">
        <f t="shared" si="25"/>
        <v>14.79</v>
      </c>
      <c r="T53">
        <f t="shared" si="25"/>
        <v>16.760000000000002</v>
      </c>
      <c r="V53" s="101">
        <f t="shared" si="20"/>
        <v>0.38740000000000002</v>
      </c>
      <c r="W53" s="101">
        <f t="shared" si="21"/>
        <v>1.3454999999999999</v>
      </c>
      <c r="X53" s="101" t="e">
        <f t="shared" si="22"/>
        <v>#REF!</v>
      </c>
      <c r="Y53" s="101" t="e">
        <f t="shared" si="23"/>
        <v>#REF!</v>
      </c>
      <c r="AA53" s="105">
        <f t="shared" si="13"/>
        <v>12.8645</v>
      </c>
      <c r="AB53" s="105">
        <f t="shared" si="16"/>
        <v>13.8255</v>
      </c>
      <c r="AC53" s="105" t="e">
        <f t="shared" si="17"/>
        <v>#REF!</v>
      </c>
      <c r="AD53" s="118" t="e">
        <f t="shared" si="18"/>
        <v>#REF!</v>
      </c>
      <c r="AE53" s="194">
        <f t="shared" si="14"/>
        <v>7.4701698472540823E-2</v>
      </c>
      <c r="AF53" s="150">
        <f>AA53-H53</f>
        <v>0</v>
      </c>
      <c r="AG53" s="150">
        <f>AB53-I53</f>
        <v>0</v>
      </c>
    </row>
    <row r="54" spans="1:33" x14ac:dyDescent="0.2">
      <c r="A54" s="225"/>
      <c r="B54" s="224" t="s">
        <v>101</v>
      </c>
      <c r="C54" s="10">
        <v>250</v>
      </c>
      <c r="D54" s="9" t="s">
        <v>171</v>
      </c>
      <c r="E54" s="213" t="s">
        <v>184</v>
      </c>
      <c r="F54" s="62">
        <v>1283</v>
      </c>
      <c r="G54" s="68">
        <v>107</v>
      </c>
      <c r="H54" s="66">
        <v>20.4131</v>
      </c>
      <c r="I54" s="222">
        <f t="shared" si="8"/>
        <v>21.994900000000001</v>
      </c>
      <c r="J54" s="92"/>
      <c r="K54" s="77"/>
      <c r="L54" s="134"/>
      <c r="M54" s="56"/>
      <c r="P54" s="117"/>
      <c r="Q54" s="112">
        <v>19.775379999999998</v>
      </c>
      <c r="R54" s="98">
        <f t="shared" si="24"/>
        <v>19.78</v>
      </c>
      <c r="S54">
        <f t="shared" si="25"/>
        <v>23.44</v>
      </c>
      <c r="T54">
        <f t="shared" si="25"/>
        <v>26.56</v>
      </c>
      <c r="V54" s="101">
        <f t="shared" si="20"/>
        <v>0.63771999999999995</v>
      </c>
      <c r="W54" s="101">
        <f t="shared" si="21"/>
        <v>2.2149000000000001</v>
      </c>
      <c r="X54" s="101" t="e">
        <f t="shared" si="22"/>
        <v>#REF!</v>
      </c>
      <c r="Y54" s="101" t="e">
        <f t="shared" si="23"/>
        <v>#REF!</v>
      </c>
      <c r="AA54" s="105">
        <f t="shared" si="13"/>
        <v>20.4131</v>
      </c>
      <c r="AB54" s="105">
        <f t="shared" si="16"/>
        <v>21.994900000000001</v>
      </c>
      <c r="AC54" s="105" t="e">
        <f t="shared" si="17"/>
        <v>#REF!</v>
      </c>
      <c r="AD54" s="118" t="e">
        <f t="shared" si="18"/>
        <v>#REF!</v>
      </c>
      <c r="AE54" s="194">
        <f t="shared" si="14"/>
        <v>7.7489455300762788E-2</v>
      </c>
      <c r="AF54" s="150">
        <f>AA54-H54</f>
        <v>0</v>
      </c>
      <c r="AG54" s="150">
        <f>AB54-I54</f>
        <v>0</v>
      </c>
    </row>
    <row r="55" spans="1:33" x14ac:dyDescent="0.2">
      <c r="A55" s="225"/>
      <c r="B55" s="224" t="s">
        <v>103</v>
      </c>
      <c r="C55" s="10">
        <v>400</v>
      </c>
      <c r="D55" s="30" t="s">
        <v>171</v>
      </c>
      <c r="E55" s="213" t="s">
        <v>184</v>
      </c>
      <c r="F55" s="62">
        <v>1886</v>
      </c>
      <c r="G55" s="68">
        <v>157</v>
      </c>
      <c r="H55" s="66">
        <v>32.1081</v>
      </c>
      <c r="I55" s="222">
        <f t="shared" si="8"/>
        <v>34.419899999999998</v>
      </c>
      <c r="J55" s="92"/>
      <c r="K55" s="77"/>
      <c r="L55" s="134"/>
      <c r="M55" s="56"/>
      <c r="P55" s="117"/>
      <c r="Q55" s="112">
        <v>31.17238</v>
      </c>
      <c r="R55" s="98">
        <f t="shared" si="24"/>
        <v>31.17</v>
      </c>
      <c r="S55">
        <f t="shared" si="25"/>
        <v>36.93</v>
      </c>
      <c r="T55">
        <f t="shared" si="25"/>
        <v>41.85</v>
      </c>
      <c r="V55" s="101">
        <f t="shared" si="20"/>
        <v>0.93572</v>
      </c>
      <c r="W55" s="101">
        <f t="shared" si="21"/>
        <v>3.2498999999999998</v>
      </c>
      <c r="X55" s="101" t="e">
        <f t="shared" si="22"/>
        <v>#REF!</v>
      </c>
      <c r="Y55" s="101" t="e">
        <f t="shared" si="23"/>
        <v>#REF!</v>
      </c>
      <c r="AA55" s="105">
        <f t="shared" si="13"/>
        <v>32.1081</v>
      </c>
      <c r="AB55" s="105">
        <f t="shared" si="16"/>
        <v>34.419899999999998</v>
      </c>
      <c r="AC55" s="105" t="e">
        <f t="shared" si="17"/>
        <v>#REF!</v>
      </c>
      <c r="AD55" s="118" t="e">
        <f t="shared" si="18"/>
        <v>#REF!</v>
      </c>
      <c r="AE55" s="194">
        <f t="shared" si="14"/>
        <v>7.2000523232455205E-2</v>
      </c>
      <c r="AF55" s="150">
        <f>AA55-H55</f>
        <v>0</v>
      </c>
      <c r="AG55" s="150">
        <f>AB55-I55</f>
        <v>0</v>
      </c>
    </row>
    <row r="56" spans="1:33" hidden="1" x14ac:dyDescent="0.2">
      <c r="A56" s="225"/>
      <c r="B56" s="224" t="s">
        <v>105</v>
      </c>
      <c r="C56" s="10">
        <v>125</v>
      </c>
      <c r="D56" s="9" t="s">
        <v>172</v>
      </c>
      <c r="E56" s="213" t="s">
        <v>184</v>
      </c>
      <c r="F56" s="62">
        <v>656</v>
      </c>
      <c r="G56" s="68">
        <v>55</v>
      </c>
      <c r="H56" s="66">
        <v>10.8515</v>
      </c>
      <c r="I56" s="222">
        <f t="shared" si="8"/>
        <v>11.6585</v>
      </c>
      <c r="J56" s="92"/>
      <c r="K56" s="77"/>
      <c r="L56" s="134"/>
      <c r="M56" s="56"/>
      <c r="P56" s="117"/>
      <c r="Q56" s="112">
        <v>10.5237</v>
      </c>
      <c r="R56" s="98">
        <f t="shared" si="24"/>
        <v>10.52</v>
      </c>
      <c r="S56">
        <f t="shared" si="25"/>
        <v>12.46</v>
      </c>
      <c r="T56">
        <f t="shared" si="25"/>
        <v>14.12</v>
      </c>
      <c r="V56" s="101">
        <f t="shared" si="20"/>
        <v>0.32779999999999998</v>
      </c>
      <c r="W56" s="101">
        <f t="shared" si="21"/>
        <v>1.1385000000000001</v>
      </c>
      <c r="X56" s="101" t="e">
        <f t="shared" si="22"/>
        <v>#REF!</v>
      </c>
      <c r="Y56" s="101" t="e">
        <f t="shared" si="23"/>
        <v>#REF!</v>
      </c>
      <c r="AA56" s="105">
        <f t="shared" si="13"/>
        <v>10.8515</v>
      </c>
      <c r="AB56" s="105">
        <f t="shared" si="16"/>
        <v>11.6585</v>
      </c>
      <c r="AC56" s="105" t="e">
        <f t="shared" si="17"/>
        <v>#REF!</v>
      </c>
      <c r="AD56" s="118" t="e">
        <f t="shared" si="18"/>
        <v>#REF!</v>
      </c>
      <c r="AE56" s="194">
        <f t="shared" si="14"/>
        <v>7.4367598949454106E-2</v>
      </c>
      <c r="AF56" s="150">
        <f>AA56-H56</f>
        <v>0</v>
      </c>
      <c r="AG56" s="150">
        <f>AB56-I56</f>
        <v>0</v>
      </c>
    </row>
    <row r="57" spans="1:33" hidden="1" x14ac:dyDescent="0.2">
      <c r="A57" s="225"/>
      <c r="B57" s="224" t="s">
        <v>107</v>
      </c>
      <c r="C57" s="10">
        <v>175</v>
      </c>
      <c r="D57" s="9" t="s">
        <v>172</v>
      </c>
      <c r="E57" s="213" t="s">
        <v>184</v>
      </c>
      <c r="F57" s="62">
        <v>881</v>
      </c>
      <c r="G57" s="68">
        <v>73</v>
      </c>
      <c r="H57" s="66">
        <v>14.700900000000001</v>
      </c>
      <c r="I57" s="222">
        <f t="shared" si="8"/>
        <v>15.781099999999999</v>
      </c>
      <c r="J57" s="92"/>
      <c r="K57" s="77"/>
      <c r="L57" s="134"/>
      <c r="M57" s="56"/>
      <c r="P57" s="117"/>
      <c r="Q57" s="112">
        <v>14.265820000000001</v>
      </c>
      <c r="R57" s="98">
        <f t="shared" si="24"/>
        <v>14.27</v>
      </c>
      <c r="S57">
        <f t="shared" si="25"/>
        <v>16.91</v>
      </c>
      <c r="T57">
        <f t="shared" si="25"/>
        <v>19.16</v>
      </c>
      <c r="V57" s="101">
        <f t="shared" si="20"/>
        <v>0.43508000000000002</v>
      </c>
      <c r="W57" s="101">
        <f t="shared" si="21"/>
        <v>1.5110999999999999</v>
      </c>
      <c r="X57" s="101" t="e">
        <f t="shared" si="22"/>
        <v>#REF!</v>
      </c>
      <c r="Y57" s="101" t="e">
        <f t="shared" si="23"/>
        <v>#REF!</v>
      </c>
      <c r="AA57" s="105">
        <f t="shared" si="13"/>
        <v>14.700900000000001</v>
      </c>
      <c r="AB57" s="105">
        <f t="shared" si="16"/>
        <v>15.781099999999999</v>
      </c>
      <c r="AC57" s="105" t="e">
        <f t="shared" si="17"/>
        <v>#REF!</v>
      </c>
      <c r="AD57" s="118" t="e">
        <f t="shared" si="18"/>
        <v>#REF!</v>
      </c>
      <c r="AE57" s="194">
        <f t="shared" si="14"/>
        <v>7.3478494513941062E-2</v>
      </c>
      <c r="AF57" s="150">
        <f>AA57-H57</f>
        <v>0</v>
      </c>
      <c r="AG57" s="150">
        <f>AB57-I57</f>
        <v>0</v>
      </c>
    </row>
    <row r="58" spans="1:33" hidden="1" x14ac:dyDescent="0.2">
      <c r="A58" s="225"/>
      <c r="B58" s="224" t="s">
        <v>109</v>
      </c>
      <c r="C58" s="10">
        <v>250</v>
      </c>
      <c r="D58" s="30" t="s">
        <v>172</v>
      </c>
      <c r="E58" s="213" t="s">
        <v>184</v>
      </c>
      <c r="F58" s="62">
        <v>1210</v>
      </c>
      <c r="G58" s="68">
        <v>101</v>
      </c>
      <c r="H58" s="66">
        <v>20.293300000000002</v>
      </c>
      <c r="I58" s="222">
        <f t="shared" si="8"/>
        <v>21.780700000000003</v>
      </c>
      <c r="J58" s="92"/>
      <c r="K58" s="77"/>
      <c r="L58" s="134"/>
      <c r="M58" s="56"/>
      <c r="P58" s="117"/>
      <c r="Q58" s="112">
        <v>19.691340000000004</v>
      </c>
      <c r="R58" s="98">
        <f t="shared" si="24"/>
        <v>19.690000000000001</v>
      </c>
      <c r="S58">
        <f t="shared" si="25"/>
        <v>23.33</v>
      </c>
      <c r="T58">
        <f t="shared" si="25"/>
        <v>26.44</v>
      </c>
      <c r="V58" s="101">
        <f t="shared" si="20"/>
        <v>0.60196000000000005</v>
      </c>
      <c r="W58" s="101">
        <f t="shared" si="21"/>
        <v>2.0907</v>
      </c>
      <c r="X58" s="101" t="e">
        <f t="shared" si="22"/>
        <v>#REF!</v>
      </c>
      <c r="Y58" s="101" t="e">
        <f t="shared" si="23"/>
        <v>#REF!</v>
      </c>
      <c r="AA58" s="105">
        <f t="shared" si="13"/>
        <v>20.293300000000002</v>
      </c>
      <c r="AB58" s="105">
        <f t="shared" si="16"/>
        <v>21.780700000000003</v>
      </c>
      <c r="AC58" s="105" t="e">
        <f t="shared" si="17"/>
        <v>#REF!</v>
      </c>
      <c r="AD58" s="118" t="e">
        <f t="shared" si="18"/>
        <v>#REF!</v>
      </c>
      <c r="AE58" s="194">
        <f t="shared" si="14"/>
        <v>7.3295126963086377E-2</v>
      </c>
      <c r="AF58" s="150">
        <f>AA58-H58</f>
        <v>0</v>
      </c>
      <c r="AG58" s="150">
        <f>AB58-I58</f>
        <v>0</v>
      </c>
    </row>
    <row r="59" spans="1:33" hidden="1" x14ac:dyDescent="0.2">
      <c r="A59" s="225"/>
      <c r="B59" s="224" t="s">
        <v>111</v>
      </c>
      <c r="C59" s="10">
        <v>400</v>
      </c>
      <c r="D59" s="30" t="s">
        <v>172</v>
      </c>
      <c r="E59" s="213" t="s">
        <v>184</v>
      </c>
      <c r="F59" s="62">
        <v>1906</v>
      </c>
      <c r="G59" s="68">
        <v>159</v>
      </c>
      <c r="H59" s="66">
        <v>32.104699999999994</v>
      </c>
      <c r="I59" s="222">
        <f t="shared" si="8"/>
        <v>34.451300000000003</v>
      </c>
      <c r="J59" s="92"/>
      <c r="K59" s="77"/>
      <c r="L59" s="134"/>
      <c r="M59" s="56"/>
      <c r="P59" s="117"/>
      <c r="Q59" s="112">
        <v>31.157059999999994</v>
      </c>
      <c r="R59" s="98">
        <f t="shared" si="24"/>
        <v>31.16</v>
      </c>
      <c r="S59">
        <f t="shared" si="25"/>
        <v>36.92</v>
      </c>
      <c r="T59">
        <f t="shared" si="25"/>
        <v>41.84</v>
      </c>
      <c r="V59" s="101">
        <f t="shared" si="20"/>
        <v>0.94764000000000004</v>
      </c>
      <c r="W59" s="101">
        <f t="shared" si="21"/>
        <v>3.2913000000000001</v>
      </c>
      <c r="X59" s="101" t="e">
        <f t="shared" si="22"/>
        <v>#REF!</v>
      </c>
      <c r="Y59" s="101" t="e">
        <f t="shared" si="23"/>
        <v>#REF!</v>
      </c>
      <c r="AA59" s="105">
        <f t="shared" si="13"/>
        <v>32.104699999999994</v>
      </c>
      <c r="AB59" s="105">
        <f t="shared" si="16"/>
        <v>34.451300000000003</v>
      </c>
      <c r="AC59" s="105" t="e">
        <f t="shared" si="17"/>
        <v>#REF!</v>
      </c>
      <c r="AD59" s="118" t="e">
        <f t="shared" si="18"/>
        <v>#REF!</v>
      </c>
      <c r="AE59" s="194">
        <f t="shared" si="14"/>
        <v>7.3092101779490548E-2</v>
      </c>
      <c r="AF59" s="150">
        <f>AA59-H59</f>
        <v>0</v>
      </c>
      <c r="AG59" s="150">
        <f>AB59-I59</f>
        <v>0</v>
      </c>
    </row>
    <row r="60" spans="1:33" x14ac:dyDescent="0.2">
      <c r="A60" s="225"/>
      <c r="B60" s="224" t="s">
        <v>113</v>
      </c>
      <c r="C60" s="10">
        <v>180</v>
      </c>
      <c r="D60" s="30" t="s">
        <v>174</v>
      </c>
      <c r="E60" s="213" t="s">
        <v>184</v>
      </c>
      <c r="F60" s="62">
        <v>869</v>
      </c>
      <c r="G60" s="68">
        <v>72</v>
      </c>
      <c r="H60" s="66">
        <v>14.967600000000001</v>
      </c>
      <c r="I60" s="222">
        <f t="shared" si="8"/>
        <v>16.0304</v>
      </c>
      <c r="J60" s="92"/>
      <c r="K60" s="77"/>
      <c r="L60" s="134"/>
      <c r="M60" s="56"/>
      <c r="P60" s="117"/>
      <c r="Q60" s="112">
        <v>14.538480000000002</v>
      </c>
      <c r="R60" s="98">
        <f t="shared" si="24"/>
        <v>14.54</v>
      </c>
      <c r="S60">
        <f t="shared" ref="S60:T75" si="26">ROUND(+R60*(1+S$10),2)</f>
        <v>17.23</v>
      </c>
      <c r="T60">
        <f t="shared" si="26"/>
        <v>19.52</v>
      </c>
      <c r="V60" s="101">
        <f t="shared" si="20"/>
        <v>0.42912</v>
      </c>
      <c r="W60" s="101">
        <f t="shared" si="21"/>
        <v>1.4903999999999999</v>
      </c>
      <c r="X60" s="101" t="e">
        <f t="shared" si="22"/>
        <v>#REF!</v>
      </c>
      <c r="Y60" s="101" t="e">
        <f t="shared" si="23"/>
        <v>#REF!</v>
      </c>
      <c r="AA60" s="105">
        <f t="shared" si="13"/>
        <v>14.967600000000001</v>
      </c>
      <c r="AB60" s="105">
        <f t="shared" si="16"/>
        <v>16.0304</v>
      </c>
      <c r="AC60" s="105" t="e">
        <f t="shared" si="17"/>
        <v>#REF!</v>
      </c>
      <c r="AD60" s="118" t="e">
        <f t="shared" si="18"/>
        <v>#REF!</v>
      </c>
      <c r="AE60" s="194">
        <f t="shared" si="14"/>
        <v>7.1006707822229398E-2</v>
      </c>
      <c r="AF60" s="150">
        <f>AA60-H60</f>
        <v>0</v>
      </c>
      <c r="AG60" s="150">
        <f>AB60-I60</f>
        <v>0</v>
      </c>
    </row>
    <row r="61" spans="1:33" hidden="1" x14ac:dyDescent="0.2">
      <c r="A61" s="225"/>
      <c r="B61" s="224" t="s">
        <v>115</v>
      </c>
      <c r="C61" s="10">
        <v>200</v>
      </c>
      <c r="D61" s="30" t="s">
        <v>171</v>
      </c>
      <c r="E61" s="213" t="s">
        <v>184</v>
      </c>
      <c r="F61" s="62">
        <v>1033</v>
      </c>
      <c r="G61" s="68">
        <v>86</v>
      </c>
      <c r="H61" s="66">
        <v>17.703800000000001</v>
      </c>
      <c r="I61" s="222">
        <f t="shared" si="8"/>
        <v>18.970200000000002</v>
      </c>
      <c r="J61" s="92"/>
      <c r="K61" s="77"/>
      <c r="L61" s="134"/>
      <c r="M61" s="56"/>
      <c r="P61" s="117"/>
      <c r="Q61" s="112">
        <v>17.191240000000001</v>
      </c>
      <c r="R61" s="98">
        <f t="shared" si="24"/>
        <v>17.190000000000001</v>
      </c>
      <c r="S61">
        <f t="shared" si="26"/>
        <v>20.37</v>
      </c>
      <c r="T61">
        <f t="shared" si="26"/>
        <v>23.08</v>
      </c>
      <c r="V61" s="101">
        <f t="shared" si="20"/>
        <v>0.51256000000000002</v>
      </c>
      <c r="W61" s="101">
        <f t="shared" si="21"/>
        <v>1.7802</v>
      </c>
      <c r="X61" s="101" t="e">
        <f t="shared" si="22"/>
        <v>#REF!</v>
      </c>
      <c r="Y61" s="101" t="e">
        <f t="shared" si="23"/>
        <v>#REF!</v>
      </c>
      <c r="AA61" s="105">
        <f t="shared" si="13"/>
        <v>17.703800000000001</v>
      </c>
      <c r="AB61" s="105">
        <f t="shared" si="16"/>
        <v>18.970200000000002</v>
      </c>
      <c r="AC61" s="105" t="e">
        <f t="shared" si="17"/>
        <v>#REF!</v>
      </c>
      <c r="AD61" s="118" t="e">
        <f t="shared" si="18"/>
        <v>#REF!</v>
      </c>
      <c r="AE61" s="194">
        <f t="shared" si="14"/>
        <v>7.1532665303494225E-2</v>
      </c>
      <c r="AF61" s="150">
        <f>AA61-H61</f>
        <v>0</v>
      </c>
      <c r="AG61" s="150">
        <f>AB61-I61</f>
        <v>0</v>
      </c>
    </row>
    <row r="62" spans="1:33" hidden="1" x14ac:dyDescent="0.2">
      <c r="A62" s="225"/>
      <c r="B62" s="224" t="s">
        <v>117</v>
      </c>
      <c r="C62" s="10">
        <v>135</v>
      </c>
      <c r="D62" s="30" t="s">
        <v>174</v>
      </c>
      <c r="E62" s="213" t="s">
        <v>184</v>
      </c>
      <c r="F62" s="62">
        <v>730</v>
      </c>
      <c r="G62" s="68">
        <v>61</v>
      </c>
      <c r="H62" s="66">
        <v>11.9513</v>
      </c>
      <c r="I62" s="222">
        <f t="shared" si="8"/>
        <v>12.8527</v>
      </c>
      <c r="J62" s="92"/>
      <c r="K62" s="77"/>
      <c r="L62" s="134"/>
      <c r="M62" s="56"/>
      <c r="P62" s="117"/>
      <c r="Q62" s="112">
        <v>11.58774</v>
      </c>
      <c r="R62" s="98">
        <f t="shared" si="24"/>
        <v>11.59</v>
      </c>
      <c r="S62">
        <f t="shared" si="26"/>
        <v>13.73</v>
      </c>
      <c r="T62">
        <f t="shared" si="26"/>
        <v>15.56</v>
      </c>
      <c r="V62" s="101">
        <f t="shared" si="20"/>
        <v>0.36355999999999999</v>
      </c>
      <c r="W62" s="101">
        <f t="shared" si="21"/>
        <v>1.2626999999999999</v>
      </c>
      <c r="X62" s="101" t="e">
        <f t="shared" si="22"/>
        <v>#REF!</v>
      </c>
      <c r="Y62" s="101" t="e">
        <f t="shared" si="23"/>
        <v>#REF!</v>
      </c>
      <c r="AA62" s="105">
        <f t="shared" si="13"/>
        <v>11.9513</v>
      </c>
      <c r="AB62" s="105">
        <f t="shared" si="16"/>
        <v>12.8527</v>
      </c>
      <c r="AC62" s="105" t="e">
        <f t="shared" si="17"/>
        <v>#REF!</v>
      </c>
      <c r="AD62" s="118" t="e">
        <f t="shared" si="18"/>
        <v>#REF!</v>
      </c>
      <c r="AE62" s="194">
        <f t="shared" si="14"/>
        <v>7.5422757356940373E-2</v>
      </c>
      <c r="AF62" s="150">
        <f>AA62-H62</f>
        <v>0</v>
      </c>
      <c r="AG62" s="150">
        <f>AB62-I62</f>
        <v>0</v>
      </c>
    </row>
    <row r="63" spans="1:33" hidden="1" x14ac:dyDescent="0.2">
      <c r="A63" s="225"/>
      <c r="B63" s="224" t="s">
        <v>119</v>
      </c>
      <c r="C63" s="10">
        <v>90</v>
      </c>
      <c r="D63" s="9" t="s">
        <v>174</v>
      </c>
      <c r="E63" s="213" t="s">
        <v>184</v>
      </c>
      <c r="F63" s="62">
        <v>521</v>
      </c>
      <c r="G63" s="68">
        <v>43</v>
      </c>
      <c r="H63" s="66">
        <v>8.3818999999999999</v>
      </c>
      <c r="I63" s="222">
        <f t="shared" si="8"/>
        <v>9.0201000000000011</v>
      </c>
      <c r="J63" s="92"/>
      <c r="K63" s="77"/>
      <c r="L63" s="134"/>
      <c r="M63" s="56"/>
      <c r="P63" s="117"/>
      <c r="Q63" s="112">
        <v>8.1256199999999996</v>
      </c>
      <c r="R63" s="98">
        <f t="shared" si="24"/>
        <v>8.1300000000000008</v>
      </c>
      <c r="S63">
        <f t="shared" si="26"/>
        <v>9.6300000000000008</v>
      </c>
      <c r="T63">
        <f t="shared" si="26"/>
        <v>10.91</v>
      </c>
      <c r="V63" s="101">
        <f t="shared" si="20"/>
        <v>0.25628000000000001</v>
      </c>
      <c r="W63" s="101">
        <f t="shared" si="21"/>
        <v>0.8901</v>
      </c>
      <c r="X63" s="101" t="e">
        <f t="shared" si="22"/>
        <v>#REF!</v>
      </c>
      <c r="Y63" s="101" t="e">
        <f t="shared" si="23"/>
        <v>#REF!</v>
      </c>
      <c r="AA63" s="105">
        <f t="shared" si="13"/>
        <v>8.3818999999999999</v>
      </c>
      <c r="AB63" s="105">
        <f t="shared" si="16"/>
        <v>9.0201000000000011</v>
      </c>
      <c r="AC63" s="105" t="e">
        <f t="shared" si="17"/>
        <v>#REF!</v>
      </c>
      <c r="AD63" s="118" t="e">
        <f t="shared" si="18"/>
        <v>#REF!</v>
      </c>
      <c r="AE63" s="194">
        <f t="shared" si="14"/>
        <v>7.6140254596213319E-2</v>
      </c>
      <c r="AF63" s="150">
        <f>AA63-H63</f>
        <v>0</v>
      </c>
      <c r="AG63" s="150">
        <f>AB63-I63</f>
        <v>0</v>
      </c>
    </row>
    <row r="64" spans="1:33" x14ac:dyDescent="0.2">
      <c r="A64" s="225"/>
      <c r="B64" s="224" t="s">
        <v>121</v>
      </c>
      <c r="C64" s="10">
        <v>250</v>
      </c>
      <c r="D64" s="9" t="s">
        <v>175</v>
      </c>
      <c r="E64" s="213" t="s">
        <v>183</v>
      </c>
      <c r="F64" s="62">
        <v>1283</v>
      </c>
      <c r="G64" s="68">
        <v>107</v>
      </c>
      <c r="H64" s="66">
        <v>42.693100000000001</v>
      </c>
      <c r="I64" s="222">
        <f t="shared" si="8"/>
        <v>44.274900000000002</v>
      </c>
      <c r="J64" s="92"/>
      <c r="K64" s="77"/>
      <c r="L64" s="134"/>
      <c r="M64" s="56"/>
      <c r="P64" s="117"/>
      <c r="Q64" s="112">
        <v>42.05538</v>
      </c>
      <c r="R64" s="98">
        <f t="shared" si="24"/>
        <v>42.06</v>
      </c>
      <c r="S64">
        <f t="shared" si="26"/>
        <v>49.83</v>
      </c>
      <c r="T64">
        <f t="shared" si="26"/>
        <v>56.47</v>
      </c>
      <c r="V64" s="101">
        <f t="shared" si="20"/>
        <v>0.63771999999999995</v>
      </c>
      <c r="W64" s="101">
        <f t="shared" si="21"/>
        <v>2.2149000000000001</v>
      </c>
      <c r="X64" s="101" t="e">
        <f t="shared" si="22"/>
        <v>#REF!</v>
      </c>
      <c r="Y64" s="101" t="e">
        <f t="shared" si="23"/>
        <v>#REF!</v>
      </c>
      <c r="AA64" s="105">
        <f t="shared" si="13"/>
        <v>42.693100000000001</v>
      </c>
      <c r="AB64" s="105">
        <f t="shared" si="16"/>
        <v>44.274900000000002</v>
      </c>
      <c r="AC64" s="105" t="e">
        <f t="shared" si="17"/>
        <v>#REF!</v>
      </c>
      <c r="AD64" s="118" t="e">
        <f t="shared" si="18"/>
        <v>#REF!</v>
      </c>
      <c r="AE64" s="194">
        <f t="shared" si="14"/>
        <v>3.705048356760221E-2</v>
      </c>
      <c r="AF64" s="150">
        <f>AA64-H64</f>
        <v>0</v>
      </c>
      <c r="AG64" s="150">
        <f>AB64-I64</f>
        <v>0</v>
      </c>
    </row>
    <row r="65" spans="1:33" x14ac:dyDescent="0.2">
      <c r="A65" s="225"/>
      <c r="B65" s="224" t="s">
        <v>123</v>
      </c>
      <c r="C65" s="10">
        <v>400</v>
      </c>
      <c r="D65" s="30" t="s">
        <v>175</v>
      </c>
      <c r="E65" s="213" t="s">
        <v>183</v>
      </c>
      <c r="F65" s="62">
        <v>1886</v>
      </c>
      <c r="G65" s="68">
        <v>157</v>
      </c>
      <c r="H65" s="66">
        <v>53.318099999999994</v>
      </c>
      <c r="I65" s="222">
        <f t="shared" si="8"/>
        <v>55.629899999999999</v>
      </c>
      <c r="J65" s="92"/>
      <c r="K65" s="77"/>
      <c r="L65" s="134"/>
      <c r="M65" s="56"/>
      <c r="P65" s="117"/>
      <c r="Q65" s="112">
        <v>52.382379999999991</v>
      </c>
      <c r="R65" s="98">
        <f t="shared" si="24"/>
        <v>52.38</v>
      </c>
      <c r="S65">
        <f t="shared" si="26"/>
        <v>62.06</v>
      </c>
      <c r="T65">
        <f t="shared" si="26"/>
        <v>70.319999999999993</v>
      </c>
      <c r="V65" s="101">
        <f t="shared" si="20"/>
        <v>0.93572</v>
      </c>
      <c r="W65" s="101">
        <f t="shared" si="21"/>
        <v>3.2498999999999998</v>
      </c>
      <c r="X65" s="101" t="e">
        <f t="shared" si="22"/>
        <v>#REF!</v>
      </c>
      <c r="Y65" s="101" t="e">
        <f t="shared" si="23"/>
        <v>#REF!</v>
      </c>
      <c r="AA65" s="105">
        <f t="shared" si="13"/>
        <v>53.318099999999994</v>
      </c>
      <c r="AB65" s="105">
        <f t="shared" si="16"/>
        <v>55.629899999999999</v>
      </c>
      <c r="AC65" s="105" t="e">
        <f t="shared" si="17"/>
        <v>#REF!</v>
      </c>
      <c r="AD65" s="118" t="e">
        <f t="shared" si="18"/>
        <v>#REF!</v>
      </c>
      <c r="AE65" s="194">
        <f t="shared" si="14"/>
        <v>4.3358634309924815E-2</v>
      </c>
      <c r="AF65" s="150">
        <f>AA65-H65</f>
        <v>0</v>
      </c>
      <c r="AG65" s="150">
        <f>AB65-I65</f>
        <v>0</v>
      </c>
    </row>
    <row r="66" spans="1:33" x14ac:dyDescent="0.2">
      <c r="A66" s="225"/>
      <c r="B66" s="224" t="s">
        <v>125</v>
      </c>
      <c r="C66" s="10">
        <v>250</v>
      </c>
      <c r="D66" s="30" t="s">
        <v>176</v>
      </c>
      <c r="E66" s="213" t="s">
        <v>183</v>
      </c>
      <c r="F66" s="62">
        <v>1148</v>
      </c>
      <c r="G66" s="68">
        <v>95</v>
      </c>
      <c r="H66" s="66">
        <v>44.823499999999996</v>
      </c>
      <c r="I66" s="222">
        <f t="shared" si="8"/>
        <v>46.226500000000001</v>
      </c>
      <c r="J66" s="92"/>
      <c r="K66" s="77"/>
      <c r="L66" s="134"/>
      <c r="M66" s="56"/>
      <c r="P66" s="117"/>
      <c r="Q66" s="112">
        <v>44.257299999999994</v>
      </c>
      <c r="R66" s="98">
        <f t="shared" si="24"/>
        <v>44.26</v>
      </c>
      <c r="S66">
        <f t="shared" si="26"/>
        <v>52.44</v>
      </c>
      <c r="T66">
        <f t="shared" si="26"/>
        <v>59.42</v>
      </c>
      <c r="V66" s="101">
        <f t="shared" si="20"/>
        <v>0.56620000000000004</v>
      </c>
      <c r="W66" s="101">
        <f t="shared" si="21"/>
        <v>1.9664999999999999</v>
      </c>
      <c r="X66" s="101" t="e">
        <f t="shared" si="22"/>
        <v>#REF!</v>
      </c>
      <c r="Y66" s="101" t="e">
        <f t="shared" si="23"/>
        <v>#REF!</v>
      </c>
      <c r="AA66" s="105">
        <f t="shared" si="13"/>
        <v>44.823499999999996</v>
      </c>
      <c r="AB66" s="105">
        <f t="shared" si="16"/>
        <v>46.226500000000001</v>
      </c>
      <c r="AC66" s="105" t="e">
        <f t="shared" si="17"/>
        <v>#REF!</v>
      </c>
      <c r="AD66" s="118" t="e">
        <f t="shared" si="18"/>
        <v>#REF!</v>
      </c>
      <c r="AE66" s="194">
        <f t="shared" si="14"/>
        <v>3.1300545472799035E-2</v>
      </c>
      <c r="AF66" s="150">
        <f>AA66-H66</f>
        <v>0</v>
      </c>
      <c r="AG66" s="150">
        <f>AB66-I66</f>
        <v>0</v>
      </c>
    </row>
    <row r="67" spans="1:33" x14ac:dyDescent="0.2">
      <c r="A67" s="225"/>
      <c r="B67" s="224" t="s">
        <v>127</v>
      </c>
      <c r="C67" s="10">
        <v>400</v>
      </c>
      <c r="D67" s="30" t="s">
        <v>176</v>
      </c>
      <c r="E67" s="213" t="s">
        <v>183</v>
      </c>
      <c r="F67" s="62">
        <v>1878</v>
      </c>
      <c r="G67" s="68">
        <v>156</v>
      </c>
      <c r="H67" s="66">
        <v>55.464800000000004</v>
      </c>
      <c r="I67" s="222">
        <f t="shared" si="8"/>
        <v>57.769199999999998</v>
      </c>
      <c r="J67" s="92"/>
      <c r="K67" s="77"/>
      <c r="L67" s="134"/>
      <c r="M67" s="56"/>
      <c r="P67" s="117"/>
      <c r="Q67" s="112">
        <v>54.535040000000002</v>
      </c>
      <c r="R67" s="98">
        <f t="shared" si="24"/>
        <v>54.54</v>
      </c>
      <c r="S67">
        <f t="shared" si="26"/>
        <v>64.62</v>
      </c>
      <c r="T67">
        <f t="shared" si="26"/>
        <v>73.22</v>
      </c>
      <c r="V67" s="101">
        <f t="shared" si="20"/>
        <v>0.92976000000000003</v>
      </c>
      <c r="W67" s="101">
        <f t="shared" si="21"/>
        <v>3.2292000000000001</v>
      </c>
      <c r="X67" s="101" t="e">
        <f t="shared" si="22"/>
        <v>#REF!</v>
      </c>
      <c r="Y67" s="101" t="e">
        <f t="shared" si="23"/>
        <v>#REF!</v>
      </c>
      <c r="AA67" s="105">
        <f t="shared" si="13"/>
        <v>55.464800000000004</v>
      </c>
      <c r="AB67" s="105">
        <f t="shared" si="16"/>
        <v>57.769199999999998</v>
      </c>
      <c r="AC67" s="105" t="e">
        <f t="shared" si="17"/>
        <v>#REF!</v>
      </c>
      <c r="AD67" s="118" t="e">
        <f t="shared" si="18"/>
        <v>#REF!</v>
      </c>
      <c r="AE67" s="194">
        <f t="shared" si="14"/>
        <v>4.1547071295668481E-2</v>
      </c>
      <c r="AF67" s="150">
        <f>AA67-H67</f>
        <v>0</v>
      </c>
      <c r="AG67" s="150">
        <f>AB67-I67</f>
        <v>0</v>
      </c>
    </row>
    <row r="68" spans="1:33" x14ac:dyDescent="0.2">
      <c r="A68" s="225"/>
      <c r="B68" s="224" t="s">
        <v>129</v>
      </c>
      <c r="C68" s="10">
        <v>1000</v>
      </c>
      <c r="D68" s="9" t="s">
        <v>176</v>
      </c>
      <c r="E68" s="213" t="s">
        <v>182</v>
      </c>
      <c r="F68" s="62">
        <v>4346</v>
      </c>
      <c r="G68" s="68">
        <v>362</v>
      </c>
      <c r="H68" s="66">
        <v>95.914599999999993</v>
      </c>
      <c r="I68" s="222">
        <f t="shared" si="8"/>
        <v>101.2534</v>
      </c>
      <c r="J68" s="92"/>
      <c r="K68" s="77"/>
      <c r="L68" s="134"/>
      <c r="M68" s="56"/>
      <c r="P68" s="117"/>
      <c r="Q68" s="112">
        <v>93.757079999999988</v>
      </c>
      <c r="R68" s="98">
        <f t="shared" si="24"/>
        <v>93.76</v>
      </c>
      <c r="S68">
        <f t="shared" si="26"/>
        <v>111.09</v>
      </c>
      <c r="T68">
        <f t="shared" si="26"/>
        <v>125.88</v>
      </c>
      <c r="V68" s="101">
        <f t="shared" si="20"/>
        <v>2.1575199999999999</v>
      </c>
      <c r="W68" s="101">
        <f t="shared" si="21"/>
        <v>7.4934000000000003</v>
      </c>
      <c r="X68" s="101" t="e">
        <f t="shared" si="22"/>
        <v>#REF!</v>
      </c>
      <c r="Y68" s="101" t="e">
        <f t="shared" si="23"/>
        <v>#REF!</v>
      </c>
      <c r="AA68" s="105">
        <f t="shared" si="13"/>
        <v>95.914599999999993</v>
      </c>
      <c r="AB68" s="105">
        <f t="shared" si="16"/>
        <v>101.2534</v>
      </c>
      <c r="AC68" s="105" t="e">
        <f t="shared" si="17"/>
        <v>#REF!</v>
      </c>
      <c r="AD68" s="118" t="e">
        <f t="shared" si="18"/>
        <v>#REF!</v>
      </c>
      <c r="AE68" s="194">
        <f t="shared" si="14"/>
        <v>5.5662016001734926E-2</v>
      </c>
      <c r="AF68" s="150">
        <f>AA68-H68</f>
        <v>0</v>
      </c>
      <c r="AG68" s="150">
        <f>AB68-I68</f>
        <v>0</v>
      </c>
    </row>
    <row r="69" spans="1:33" hidden="1" x14ac:dyDescent="0.2">
      <c r="A69" s="225"/>
      <c r="B69" s="224">
        <v>758</v>
      </c>
      <c r="C69" s="10">
        <v>70</v>
      </c>
      <c r="D69" s="9" t="s">
        <v>176</v>
      </c>
      <c r="E69" s="213" t="s">
        <v>180</v>
      </c>
      <c r="F69" s="62">
        <v>390</v>
      </c>
      <c r="G69" s="68">
        <v>32</v>
      </c>
      <c r="H69" s="66">
        <v>6.5355999999999996</v>
      </c>
      <c r="I69" s="222">
        <f t="shared" si="8"/>
        <v>7.0023999999999997</v>
      </c>
      <c r="J69" s="92"/>
      <c r="K69" s="77"/>
      <c r="L69" s="134"/>
      <c r="M69" s="56"/>
      <c r="P69" s="117"/>
      <c r="Q69" s="112">
        <v>6.3448799999999999</v>
      </c>
      <c r="R69" s="98">
        <f t="shared" si="24"/>
        <v>6.34</v>
      </c>
      <c r="S69">
        <f t="shared" si="26"/>
        <v>7.51</v>
      </c>
      <c r="T69">
        <f t="shared" si="26"/>
        <v>8.51</v>
      </c>
      <c r="V69" s="101">
        <f t="shared" si="20"/>
        <v>0.19072</v>
      </c>
      <c r="W69" s="101">
        <f t="shared" si="21"/>
        <v>0.66239999999999999</v>
      </c>
      <c r="X69" s="101" t="e">
        <f t="shared" si="22"/>
        <v>#REF!</v>
      </c>
      <c r="Y69" s="101" t="e">
        <f t="shared" si="23"/>
        <v>#REF!</v>
      </c>
      <c r="AA69" s="105">
        <f t="shared" si="13"/>
        <v>6.5355999999999996</v>
      </c>
      <c r="AB69" s="105">
        <f t="shared" si="16"/>
        <v>7.0023999999999997</v>
      </c>
      <c r="AC69" s="105" t="e">
        <f t="shared" si="17"/>
        <v>#REF!</v>
      </c>
      <c r="AD69" s="118" t="e">
        <f t="shared" si="18"/>
        <v>#REF!</v>
      </c>
      <c r="AE69" s="194">
        <f t="shared" si="14"/>
        <v>7.1424199767427643E-2</v>
      </c>
      <c r="AF69" s="150">
        <f>AA69-H69</f>
        <v>0</v>
      </c>
      <c r="AG69" s="150">
        <f>AB69-I69</f>
        <v>0</v>
      </c>
    </row>
    <row r="70" spans="1:33" x14ac:dyDescent="0.2">
      <c r="A70" s="225"/>
      <c r="B70" s="224">
        <v>759</v>
      </c>
      <c r="C70" s="10">
        <v>100</v>
      </c>
      <c r="D70" s="9" t="s">
        <v>176</v>
      </c>
      <c r="E70" s="213" t="s">
        <v>180</v>
      </c>
      <c r="F70" s="62">
        <v>533</v>
      </c>
      <c r="G70" s="68">
        <v>44</v>
      </c>
      <c r="H70" s="66">
        <v>8.9452000000000016</v>
      </c>
      <c r="I70" s="222">
        <f t="shared" si="8"/>
        <v>9.5907999999999998</v>
      </c>
      <c r="J70" s="92"/>
      <c r="K70" s="77"/>
      <c r="L70" s="134"/>
      <c r="M70" s="56"/>
      <c r="P70" s="117"/>
      <c r="Q70" s="112">
        <v>8.6829600000000013</v>
      </c>
      <c r="R70" s="98">
        <f t="shared" si="24"/>
        <v>8.68</v>
      </c>
      <c r="S70">
        <f t="shared" si="26"/>
        <v>10.28</v>
      </c>
      <c r="T70">
        <f t="shared" si="26"/>
        <v>11.65</v>
      </c>
      <c r="V70" s="101">
        <f t="shared" si="20"/>
        <v>0.26224000000000003</v>
      </c>
      <c r="W70" s="101">
        <f t="shared" si="21"/>
        <v>0.91079999999999994</v>
      </c>
      <c r="X70" s="101" t="e">
        <f t="shared" si="22"/>
        <v>#REF!</v>
      </c>
      <c r="Y70" s="101" t="e">
        <f t="shared" si="23"/>
        <v>#REF!</v>
      </c>
      <c r="AA70" s="105">
        <f t="shared" si="13"/>
        <v>8.9452000000000016</v>
      </c>
      <c r="AB70" s="105">
        <f t="shared" si="16"/>
        <v>9.5907999999999998</v>
      </c>
      <c r="AC70" s="105" t="e">
        <f t="shared" si="17"/>
        <v>#REF!</v>
      </c>
      <c r="AD70" s="118" t="e">
        <f t="shared" si="18"/>
        <v>#REF!</v>
      </c>
      <c r="AE70" s="194">
        <f t="shared" si="14"/>
        <v>7.2172785404462481E-2</v>
      </c>
      <c r="AF70" s="150">
        <f>AA70-H70</f>
        <v>0</v>
      </c>
      <c r="AG70" s="150">
        <f>AB70-I70</f>
        <v>0</v>
      </c>
    </row>
    <row r="71" spans="1:33" x14ac:dyDescent="0.2">
      <c r="A71" s="225"/>
      <c r="B71" s="224">
        <v>760</v>
      </c>
      <c r="C71" s="10">
        <v>175</v>
      </c>
      <c r="D71" s="9" t="s">
        <v>176</v>
      </c>
      <c r="E71" s="213" t="s">
        <v>180</v>
      </c>
      <c r="F71" s="62">
        <v>894</v>
      </c>
      <c r="G71" s="68">
        <v>74</v>
      </c>
      <c r="H71" s="66">
        <v>15.014199999999999</v>
      </c>
      <c r="I71" s="222">
        <f t="shared" si="8"/>
        <v>16.101800000000001</v>
      </c>
      <c r="J71" s="92"/>
      <c r="K71" s="77"/>
      <c r="L71" s="134"/>
      <c r="M71" s="56"/>
      <c r="P71" s="117"/>
      <c r="Q71" s="112">
        <v>14.57316</v>
      </c>
      <c r="R71" s="98">
        <f t="shared" si="24"/>
        <v>14.57</v>
      </c>
      <c r="S71">
        <f t="shared" si="26"/>
        <v>17.260000000000002</v>
      </c>
      <c r="T71">
        <f t="shared" si="26"/>
        <v>19.559999999999999</v>
      </c>
      <c r="V71" s="101">
        <f t="shared" si="20"/>
        <v>0.44103999999999999</v>
      </c>
      <c r="W71" s="101">
        <f t="shared" si="21"/>
        <v>1.5318000000000001</v>
      </c>
      <c r="X71" s="101" t="e">
        <f t="shared" si="22"/>
        <v>#REF!</v>
      </c>
      <c r="Y71" s="101" t="e">
        <f t="shared" si="23"/>
        <v>#REF!</v>
      </c>
      <c r="AA71" s="105">
        <f t="shared" si="13"/>
        <v>15.014199999999999</v>
      </c>
      <c r="AB71" s="105">
        <f t="shared" si="16"/>
        <v>16.101800000000001</v>
      </c>
      <c r="AC71" s="105" t="e">
        <f t="shared" si="17"/>
        <v>#REF!</v>
      </c>
      <c r="AD71" s="118" t="e">
        <f t="shared" si="18"/>
        <v>#REF!</v>
      </c>
      <c r="AE71" s="194">
        <f t="shared" si="14"/>
        <v>7.2438091939630578E-2</v>
      </c>
      <c r="AF71" s="150">
        <f>AA71-H71</f>
        <v>0</v>
      </c>
      <c r="AG71" s="150">
        <f>AB71-I71</f>
        <v>0</v>
      </c>
    </row>
    <row r="72" spans="1:33" x14ac:dyDescent="0.2">
      <c r="A72" s="225"/>
      <c r="B72" s="224">
        <v>761</v>
      </c>
      <c r="C72" s="10">
        <v>250</v>
      </c>
      <c r="D72" s="9" t="s">
        <v>176</v>
      </c>
      <c r="E72" s="213" t="s">
        <v>180</v>
      </c>
      <c r="F72" s="62">
        <v>1148</v>
      </c>
      <c r="G72" s="68">
        <v>95</v>
      </c>
      <c r="H72" s="66">
        <v>19.273500000000002</v>
      </c>
      <c r="I72" s="222">
        <f t="shared" si="8"/>
        <v>20.676500000000001</v>
      </c>
      <c r="J72" s="92"/>
      <c r="K72" s="77"/>
      <c r="L72" s="134"/>
      <c r="M72" s="56"/>
      <c r="P72" s="117"/>
      <c r="Q72" s="112">
        <v>18.707300000000004</v>
      </c>
      <c r="R72" s="98">
        <f t="shared" si="24"/>
        <v>18.71</v>
      </c>
      <c r="S72">
        <f t="shared" si="26"/>
        <v>22.17</v>
      </c>
      <c r="T72">
        <f t="shared" si="26"/>
        <v>25.12</v>
      </c>
      <c r="V72" s="101">
        <f t="shared" si="20"/>
        <v>0.56620000000000004</v>
      </c>
      <c r="W72" s="101">
        <f t="shared" si="21"/>
        <v>1.9664999999999999</v>
      </c>
      <c r="X72" s="101" t="e">
        <f t="shared" si="22"/>
        <v>#REF!</v>
      </c>
      <c r="Y72" s="101" t="e">
        <f t="shared" si="23"/>
        <v>#REF!</v>
      </c>
      <c r="AA72" s="105">
        <f t="shared" si="13"/>
        <v>19.273500000000002</v>
      </c>
      <c r="AB72" s="105">
        <f t="shared" si="16"/>
        <v>20.676500000000001</v>
      </c>
      <c r="AC72" s="105" t="e">
        <f t="shared" si="17"/>
        <v>#REF!</v>
      </c>
      <c r="AD72" s="118" t="e">
        <f t="shared" si="18"/>
        <v>#REF!</v>
      </c>
      <c r="AE72" s="194">
        <f t="shared" si="14"/>
        <v>7.2794251173891489E-2</v>
      </c>
      <c r="AF72" s="150">
        <f>AA72-H72</f>
        <v>0</v>
      </c>
      <c r="AG72" s="150">
        <f>AB72-I72</f>
        <v>0</v>
      </c>
    </row>
    <row r="73" spans="1:33" x14ac:dyDescent="0.2">
      <c r="A73" s="225"/>
      <c r="B73" s="224">
        <v>762</v>
      </c>
      <c r="C73" s="10">
        <v>400</v>
      </c>
      <c r="D73" s="9" t="s">
        <v>176</v>
      </c>
      <c r="E73" s="213" t="s">
        <v>180</v>
      </c>
      <c r="F73" s="62">
        <v>1878</v>
      </c>
      <c r="G73" s="68">
        <v>156</v>
      </c>
      <c r="H73" s="66">
        <v>31.504799999999999</v>
      </c>
      <c r="I73" s="222">
        <f t="shared" si="8"/>
        <v>33.809199999999997</v>
      </c>
      <c r="J73" s="92"/>
      <c r="K73" s="77"/>
      <c r="L73" s="134"/>
      <c r="M73" s="56"/>
      <c r="P73" s="117"/>
      <c r="Q73" s="112">
        <v>30.575040000000001</v>
      </c>
      <c r="R73" s="98">
        <f t="shared" si="24"/>
        <v>30.58</v>
      </c>
      <c r="S73">
        <f t="shared" si="26"/>
        <v>36.229999999999997</v>
      </c>
      <c r="T73">
        <f t="shared" si="26"/>
        <v>41.05</v>
      </c>
      <c r="V73" s="101">
        <f t="shared" si="20"/>
        <v>0.92976000000000003</v>
      </c>
      <c r="W73" s="101">
        <f t="shared" si="21"/>
        <v>3.2292000000000001</v>
      </c>
      <c r="X73" s="101" t="e">
        <f t="shared" si="22"/>
        <v>#REF!</v>
      </c>
      <c r="Y73" s="101" t="e">
        <f t="shared" si="23"/>
        <v>#REF!</v>
      </c>
      <c r="AA73" s="105">
        <f t="shared" si="13"/>
        <v>31.504800000000003</v>
      </c>
      <c r="AB73" s="105">
        <f t="shared" si="16"/>
        <v>33.809199999999997</v>
      </c>
      <c r="AC73" s="105" t="e">
        <f t="shared" si="17"/>
        <v>#REF!</v>
      </c>
      <c r="AD73" s="118" t="e">
        <f t="shared" si="18"/>
        <v>#REF!</v>
      </c>
      <c r="AE73" s="194">
        <f t="shared" si="14"/>
        <v>7.3144409740737659E-2</v>
      </c>
      <c r="AF73" s="150">
        <f>AA73-H73</f>
        <v>0</v>
      </c>
      <c r="AG73" s="150">
        <f>AB73-I73</f>
        <v>0</v>
      </c>
    </row>
    <row r="74" spans="1:33" hidden="1" x14ac:dyDescent="0.2">
      <c r="A74" s="225"/>
      <c r="B74" s="224">
        <v>763</v>
      </c>
      <c r="C74" s="10">
        <v>1000</v>
      </c>
      <c r="D74" s="9" t="s">
        <v>176</v>
      </c>
      <c r="E74" s="213" t="s">
        <v>180</v>
      </c>
      <c r="F74" s="62">
        <v>4346</v>
      </c>
      <c r="G74" s="68">
        <v>362</v>
      </c>
      <c r="H74" s="66">
        <v>72.924599999999998</v>
      </c>
      <c r="I74" s="222">
        <f t="shared" si="8"/>
        <v>78.26339999999999</v>
      </c>
      <c r="J74" s="92"/>
      <c r="K74" s="77"/>
      <c r="L74" s="134"/>
      <c r="M74" s="56"/>
      <c r="P74" s="117"/>
      <c r="Q74" s="112">
        <v>70.767079999999993</v>
      </c>
      <c r="R74" s="98">
        <f t="shared" si="24"/>
        <v>70.77</v>
      </c>
      <c r="S74">
        <f t="shared" si="26"/>
        <v>83.85</v>
      </c>
      <c r="T74">
        <f t="shared" si="26"/>
        <v>95.02</v>
      </c>
      <c r="V74" s="101">
        <f t="shared" si="20"/>
        <v>2.1575199999999999</v>
      </c>
      <c r="W74" s="101">
        <f t="shared" si="21"/>
        <v>7.4934000000000003</v>
      </c>
      <c r="X74" s="101" t="e">
        <f t="shared" si="22"/>
        <v>#REF!</v>
      </c>
      <c r="Y74" s="101" t="e">
        <f t="shared" si="23"/>
        <v>#REF!</v>
      </c>
      <c r="AA74" s="105">
        <f t="shared" si="13"/>
        <v>72.924599999999998</v>
      </c>
      <c r="AB74" s="105">
        <f t="shared" si="16"/>
        <v>78.26339999999999</v>
      </c>
      <c r="AC74" s="105" t="e">
        <f t="shared" si="17"/>
        <v>#REF!</v>
      </c>
      <c r="AD74" s="118" t="e">
        <f t="shared" si="18"/>
        <v>#REF!</v>
      </c>
      <c r="AE74" s="194">
        <f t="shared" si="14"/>
        <v>7.3209863338297154E-2</v>
      </c>
      <c r="AF74" s="150">
        <f>AA74-H74</f>
        <v>0</v>
      </c>
      <c r="AG74" s="150">
        <f>AB74-I74</f>
        <v>0</v>
      </c>
    </row>
    <row r="75" spans="1:33" x14ac:dyDescent="0.2">
      <c r="A75" s="225"/>
      <c r="B75" s="224">
        <v>764</v>
      </c>
      <c r="C75" s="10">
        <v>100</v>
      </c>
      <c r="D75" s="30" t="s">
        <v>209</v>
      </c>
      <c r="E75" s="213" t="s">
        <v>180</v>
      </c>
      <c r="F75" s="62">
        <v>410</v>
      </c>
      <c r="G75" s="68">
        <v>34</v>
      </c>
      <c r="H75" s="66">
        <v>6.8721999999999994</v>
      </c>
      <c r="I75" s="222">
        <f t="shared" si="8"/>
        <v>7.3738000000000001</v>
      </c>
      <c r="J75" s="92"/>
      <c r="K75" s="77"/>
      <c r="L75" s="134"/>
      <c r="M75" s="56"/>
      <c r="P75" s="117"/>
      <c r="Q75" s="112">
        <v>6.6695599999999997</v>
      </c>
      <c r="R75" s="98">
        <f t="shared" si="24"/>
        <v>6.67</v>
      </c>
      <c r="S75">
        <f t="shared" si="26"/>
        <v>7.9</v>
      </c>
      <c r="T75">
        <f t="shared" si="26"/>
        <v>8.9499999999999993</v>
      </c>
      <c r="V75" s="101">
        <f t="shared" ref="V75:V80" si="27">+$G75*M$16</f>
        <v>0.20263999999999999</v>
      </c>
      <c r="W75" s="101">
        <f t="shared" ref="W75:W80" si="28">+$G75*N$16</f>
        <v>0.70379999999999998</v>
      </c>
      <c r="X75" s="101" t="e">
        <f t="shared" ref="X75:X80" si="29">+$G75*O$16</f>
        <v>#REF!</v>
      </c>
      <c r="Y75" s="101" t="e">
        <f t="shared" ref="Y75:Y80" si="30">+$G75*P$16</f>
        <v>#REF!</v>
      </c>
      <c r="AA75" s="105">
        <f t="shared" si="13"/>
        <v>6.8721999999999994</v>
      </c>
      <c r="AB75" s="105">
        <f t="shared" si="16"/>
        <v>7.3738000000000001</v>
      </c>
      <c r="AC75" s="105" t="e">
        <f t="shared" si="17"/>
        <v>#REF!</v>
      </c>
      <c r="AD75" s="118" t="e">
        <f t="shared" si="18"/>
        <v>#REF!</v>
      </c>
      <c r="AE75" s="194">
        <f t="shared" si="14"/>
        <v>7.2989726725066317E-2</v>
      </c>
      <c r="AF75" s="150">
        <f>AA75-H75</f>
        <v>0</v>
      </c>
      <c r="AG75" s="150">
        <f>AB75-I75</f>
        <v>0</v>
      </c>
    </row>
    <row r="76" spans="1:33" x14ac:dyDescent="0.2">
      <c r="A76" s="225"/>
      <c r="B76" s="224">
        <v>765</v>
      </c>
      <c r="C76" s="10">
        <v>150</v>
      </c>
      <c r="D76" s="9" t="s">
        <v>176</v>
      </c>
      <c r="E76" s="213" t="s">
        <v>180</v>
      </c>
      <c r="F76" s="62">
        <v>759</v>
      </c>
      <c r="G76" s="68">
        <v>63</v>
      </c>
      <c r="H76" s="66">
        <v>12.7279</v>
      </c>
      <c r="I76" s="222">
        <f t="shared" ref="I76:I80" si="31">+AB76</f>
        <v>13.6541</v>
      </c>
      <c r="J76" s="92"/>
      <c r="K76" s="77"/>
      <c r="L76" s="134"/>
      <c r="M76" s="56"/>
      <c r="P76" s="117"/>
      <c r="Q76" s="112">
        <v>12.35242</v>
      </c>
      <c r="R76" s="98">
        <f t="shared" ref="R76:R80" si="32">ROUND(+Q76*(1+R$10),2)</f>
        <v>12.35</v>
      </c>
      <c r="S76">
        <f t="shared" ref="S76:T80" si="33">ROUND(+R76*(1+S$10),2)</f>
        <v>14.63</v>
      </c>
      <c r="T76">
        <f t="shared" si="33"/>
        <v>16.579999999999998</v>
      </c>
      <c r="V76" s="101">
        <f t="shared" si="27"/>
        <v>0.37547999999999998</v>
      </c>
      <c r="W76" s="101">
        <f t="shared" si="28"/>
        <v>1.3041</v>
      </c>
      <c r="X76" s="101" t="e">
        <f t="shared" si="29"/>
        <v>#REF!</v>
      </c>
      <c r="Y76" s="101" t="e">
        <f t="shared" si="30"/>
        <v>#REF!</v>
      </c>
      <c r="AA76" s="105">
        <f t="shared" ref="AA76:AA80" si="34">+Q76+V76</f>
        <v>12.7279</v>
      </c>
      <c r="AB76" s="105">
        <f t="shared" si="16"/>
        <v>13.6541</v>
      </c>
      <c r="AC76" s="105" t="e">
        <f t="shared" si="17"/>
        <v>#REF!</v>
      </c>
      <c r="AD76" s="118" t="e">
        <f t="shared" si="18"/>
        <v>#REF!</v>
      </c>
      <c r="AE76" s="194">
        <f t="shared" ref="AE76:AE80" si="35">+AB76/AA76-1</f>
        <v>7.2769270657374818E-2</v>
      </c>
      <c r="AF76" s="150">
        <f>AA76-H76</f>
        <v>0</v>
      </c>
      <c r="AG76" s="150">
        <f>AB76-I76</f>
        <v>0</v>
      </c>
    </row>
    <row r="77" spans="1:33" x14ac:dyDescent="0.2">
      <c r="A77" s="225"/>
      <c r="B77" s="224">
        <v>766</v>
      </c>
      <c r="C77" s="10">
        <v>72</v>
      </c>
      <c r="D77" s="221" t="s">
        <v>209</v>
      </c>
      <c r="E77" s="213" t="s">
        <v>180</v>
      </c>
      <c r="F77" s="62">
        <v>295</v>
      </c>
      <c r="G77" s="68">
        <f>+F77/12</f>
        <v>24.583333333333332</v>
      </c>
      <c r="H77" s="66">
        <v>4.9511250000000002</v>
      </c>
      <c r="I77" s="222">
        <f t="shared" si="31"/>
        <v>5.3088749999999996</v>
      </c>
      <c r="J77" s="92"/>
      <c r="K77" s="77"/>
      <c r="L77" s="134"/>
      <c r="M77" s="56"/>
      <c r="P77" s="117"/>
      <c r="Q77" s="112">
        <v>4.8046083333333334</v>
      </c>
      <c r="R77" s="98">
        <f t="shared" si="32"/>
        <v>4.8</v>
      </c>
      <c r="S77">
        <f t="shared" si="33"/>
        <v>5.69</v>
      </c>
      <c r="T77">
        <f t="shared" si="33"/>
        <v>6.45</v>
      </c>
      <c r="V77" s="101">
        <f t="shared" si="27"/>
        <v>0.14651666666666666</v>
      </c>
      <c r="W77" s="101">
        <f t="shared" si="28"/>
        <v>0.50887499999999997</v>
      </c>
      <c r="X77" s="101" t="e">
        <f t="shared" si="29"/>
        <v>#REF!</v>
      </c>
      <c r="Y77" s="101" t="e">
        <f t="shared" si="30"/>
        <v>#REF!</v>
      </c>
      <c r="AA77" s="105">
        <f t="shared" si="34"/>
        <v>4.9511250000000002</v>
      </c>
      <c r="AB77" s="105">
        <f t="shared" si="16"/>
        <v>5.3088749999999996</v>
      </c>
      <c r="AC77" s="105" t="e">
        <f t="shared" si="17"/>
        <v>#REF!</v>
      </c>
      <c r="AD77" s="118" t="e">
        <f t="shared" si="18"/>
        <v>#REF!</v>
      </c>
      <c r="AE77" s="194">
        <f t="shared" si="35"/>
        <v>7.2256305385139497E-2</v>
      </c>
      <c r="AF77" s="150">
        <f>AA77-H77</f>
        <v>0</v>
      </c>
      <c r="AG77" s="150">
        <f>AB77-I77</f>
        <v>0</v>
      </c>
    </row>
    <row r="78" spans="1:33" x14ac:dyDescent="0.2">
      <c r="A78" s="225"/>
      <c r="B78" s="224">
        <v>775</v>
      </c>
      <c r="C78" s="10">
        <v>107</v>
      </c>
      <c r="D78" s="221" t="s">
        <v>209</v>
      </c>
      <c r="E78" s="213" t="s">
        <v>180</v>
      </c>
      <c r="F78" s="62">
        <v>438</v>
      </c>
      <c r="G78" s="68">
        <f>+F78/12</f>
        <v>36.5</v>
      </c>
      <c r="H78" s="66">
        <v>7.3504500000000004</v>
      </c>
      <c r="I78" s="222">
        <f t="shared" si="31"/>
        <v>7.8855500000000003</v>
      </c>
      <c r="J78" s="92"/>
      <c r="K78" s="77"/>
      <c r="L78" s="134"/>
      <c r="M78" s="56"/>
      <c r="P78" s="117"/>
      <c r="Q78" s="112">
        <v>7.1329100000000007</v>
      </c>
      <c r="R78" s="98">
        <f t="shared" si="32"/>
        <v>7.13</v>
      </c>
      <c r="S78">
        <f t="shared" si="33"/>
        <v>8.4499999999999993</v>
      </c>
      <c r="T78">
        <f t="shared" si="33"/>
        <v>9.58</v>
      </c>
      <c r="V78" s="101">
        <f t="shared" si="27"/>
        <v>0.21754000000000001</v>
      </c>
      <c r="W78" s="101">
        <f t="shared" si="28"/>
        <v>0.75554999999999994</v>
      </c>
      <c r="X78" s="101" t="e">
        <f t="shared" si="29"/>
        <v>#REF!</v>
      </c>
      <c r="Y78" s="101" t="e">
        <f t="shared" si="30"/>
        <v>#REF!</v>
      </c>
      <c r="AA78" s="105">
        <f t="shared" si="34"/>
        <v>7.3504500000000004</v>
      </c>
      <c r="AB78" s="105">
        <f t="shared" si="16"/>
        <v>7.8855500000000003</v>
      </c>
      <c r="AC78" s="105" t="e">
        <f t="shared" si="17"/>
        <v>#REF!</v>
      </c>
      <c r="AD78" s="118" t="e">
        <f t="shared" si="18"/>
        <v>#REF!</v>
      </c>
      <c r="AE78" s="194">
        <f t="shared" si="35"/>
        <v>7.2798264051860739E-2</v>
      </c>
      <c r="AF78" s="150">
        <f>AA78-H78</f>
        <v>0</v>
      </c>
      <c r="AG78" s="150">
        <f>AB78-I78</f>
        <v>0</v>
      </c>
    </row>
    <row r="79" spans="1:33" x14ac:dyDescent="0.2">
      <c r="A79" s="225"/>
      <c r="B79" s="224">
        <v>780</v>
      </c>
      <c r="C79" s="10">
        <v>143</v>
      </c>
      <c r="D79" s="221" t="s">
        <v>209</v>
      </c>
      <c r="E79" s="213" t="s">
        <v>180</v>
      </c>
      <c r="F79" s="62">
        <v>586</v>
      </c>
      <c r="G79" s="68">
        <f>+F79/12</f>
        <v>48.833333333333336</v>
      </c>
      <c r="H79" s="66">
        <v>9.8311499999999992</v>
      </c>
      <c r="I79" s="222">
        <f t="shared" si="31"/>
        <v>10.550849999999999</v>
      </c>
      <c r="L79" s="134"/>
      <c r="M79" s="56"/>
      <c r="P79" s="117"/>
      <c r="Q79" s="112">
        <v>9.5401033333333327</v>
      </c>
      <c r="R79" s="98">
        <f t="shared" si="32"/>
        <v>9.5399999999999991</v>
      </c>
      <c r="S79">
        <f t="shared" si="33"/>
        <v>11.3</v>
      </c>
      <c r="T79">
        <f t="shared" si="33"/>
        <v>12.8</v>
      </c>
      <c r="V79" s="101">
        <f t="shared" si="27"/>
        <v>0.29104666666666668</v>
      </c>
      <c r="W79" s="101">
        <f t="shared" si="28"/>
        <v>1.01085</v>
      </c>
      <c r="X79" s="101" t="e">
        <f t="shared" si="29"/>
        <v>#REF!</v>
      </c>
      <c r="Y79" s="101" t="e">
        <f t="shared" si="30"/>
        <v>#REF!</v>
      </c>
      <c r="AA79" s="105">
        <f t="shared" si="34"/>
        <v>9.8311499999999992</v>
      </c>
      <c r="AB79" s="105">
        <f t="shared" si="16"/>
        <v>10.550849999999999</v>
      </c>
      <c r="AC79" s="105" t="e">
        <f t="shared" si="17"/>
        <v>#REF!</v>
      </c>
      <c r="AD79" s="118" t="e">
        <f t="shared" si="18"/>
        <v>#REF!</v>
      </c>
      <c r="AE79" s="194">
        <f t="shared" si="35"/>
        <v>7.3206084740849109E-2</v>
      </c>
      <c r="AF79" s="150">
        <f>AA79-H79</f>
        <v>0</v>
      </c>
      <c r="AG79" s="150">
        <f>AB79-I79</f>
        <v>0</v>
      </c>
    </row>
    <row r="80" spans="1:33" x14ac:dyDescent="0.2">
      <c r="A80" s="225"/>
      <c r="B80" s="224">
        <v>785</v>
      </c>
      <c r="C80" s="10">
        <v>175</v>
      </c>
      <c r="D80" s="221" t="s">
        <v>209</v>
      </c>
      <c r="E80" s="213" t="s">
        <v>180</v>
      </c>
      <c r="F80" s="62">
        <v>718</v>
      </c>
      <c r="G80" s="68">
        <f>+F80/12</f>
        <v>59.833333333333336</v>
      </c>
      <c r="H80" s="66">
        <v>12.01745</v>
      </c>
      <c r="I80" s="222">
        <f t="shared" si="31"/>
        <v>12.89855</v>
      </c>
      <c r="L80" s="134"/>
      <c r="M80" s="56"/>
      <c r="P80" s="117"/>
      <c r="Q80" s="112">
        <v>11.660843333333334</v>
      </c>
      <c r="R80" s="98">
        <f t="shared" si="32"/>
        <v>11.66</v>
      </c>
      <c r="S80">
        <f t="shared" si="33"/>
        <v>13.82</v>
      </c>
      <c r="T80">
        <f t="shared" si="33"/>
        <v>15.66</v>
      </c>
      <c r="V80" s="101">
        <f t="shared" si="27"/>
        <v>0.35660666666666668</v>
      </c>
      <c r="W80" s="101">
        <f t="shared" si="28"/>
        <v>1.23855</v>
      </c>
      <c r="X80" s="101" t="e">
        <f t="shared" si="29"/>
        <v>#REF!</v>
      </c>
      <c r="Y80" s="101" t="e">
        <f t="shared" si="30"/>
        <v>#REF!</v>
      </c>
      <c r="AA80" s="105">
        <f t="shared" si="34"/>
        <v>12.01745</v>
      </c>
      <c r="AB80" s="105">
        <f t="shared" si="16"/>
        <v>12.89855</v>
      </c>
      <c r="AC80" s="105" t="e">
        <f t="shared" si="17"/>
        <v>#REF!</v>
      </c>
      <c r="AD80" s="118" t="e">
        <f t="shared" si="18"/>
        <v>#REF!</v>
      </c>
      <c r="AE80" s="194">
        <f t="shared" si="35"/>
        <v>7.3318382851603303E-2</v>
      </c>
      <c r="AF80" s="150">
        <f>AA80-H80</f>
        <v>0</v>
      </c>
      <c r="AG80" s="150">
        <f>AB80-I80</f>
        <v>0</v>
      </c>
    </row>
    <row r="81" spans="1:32" ht="15.75" thickBot="1" x14ac:dyDescent="0.25">
      <c r="A81" s="226" t="s">
        <v>234</v>
      </c>
      <c r="B81" s="227" t="s">
        <v>235</v>
      </c>
      <c r="C81" s="228"/>
      <c r="D81" s="229"/>
      <c r="E81" s="230"/>
      <c r="F81" s="231"/>
      <c r="G81" s="232"/>
      <c r="H81" s="233"/>
      <c r="I81" s="237"/>
      <c r="L81" s="139"/>
      <c r="M81" s="140"/>
      <c r="N81" s="141"/>
      <c r="O81" s="141"/>
      <c r="P81" s="142"/>
      <c r="Q81" s="11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119"/>
      <c r="AF81" s="150"/>
    </row>
    <row r="82" spans="1:32" x14ac:dyDescent="0.2">
      <c r="L82" s="56"/>
      <c r="M82" s="56"/>
      <c r="Q82" s="153"/>
      <c r="R82" s="153"/>
    </row>
    <row r="83" spans="1:32" x14ac:dyDescent="0.2">
      <c r="L83" s="56"/>
      <c r="M83" s="56"/>
      <c r="Q83" s="154"/>
      <c r="R83" s="155"/>
    </row>
    <row r="84" spans="1:32" x14ac:dyDescent="0.2">
      <c r="L84" s="56"/>
      <c r="M84" s="56"/>
      <c r="N84" s="151" t="s">
        <v>255</v>
      </c>
      <c r="O84" s="151"/>
      <c r="P84" s="151"/>
      <c r="Q84" s="153">
        <f>SUM(Q11:Q80)</f>
        <v>1659.1763616666672</v>
      </c>
      <c r="R84" s="153">
        <f>SUM(R11:R80)</f>
        <v>1659.16</v>
      </c>
    </row>
    <row r="85" spans="1:32" x14ac:dyDescent="0.2">
      <c r="L85" s="56"/>
      <c r="M85" s="56"/>
      <c r="N85" s="151"/>
      <c r="O85" s="151"/>
      <c r="P85" s="151"/>
      <c r="Q85" s="154"/>
      <c r="R85" s="155">
        <f>Q84-R84</f>
        <v>1.6361666667080499E-2</v>
      </c>
    </row>
    <row r="86" spans="1:32" x14ac:dyDescent="0.2">
      <c r="L86" s="56"/>
      <c r="M86" s="56"/>
    </row>
    <row r="87" spans="1:32" x14ac:dyDescent="0.2">
      <c r="L87" s="56"/>
      <c r="M87" s="56"/>
    </row>
    <row r="88" spans="1:32" x14ac:dyDescent="0.2">
      <c r="L88" s="56"/>
      <c r="M88" s="56"/>
    </row>
    <row r="89" spans="1:32" x14ac:dyDescent="0.2">
      <c r="L89" s="56"/>
      <c r="M89" s="56"/>
    </row>
    <row r="90" spans="1:32" x14ac:dyDescent="0.2">
      <c r="L90" s="56"/>
      <c r="M90" s="56"/>
    </row>
    <row r="91" spans="1:32" x14ac:dyDescent="0.2">
      <c r="L91" s="56"/>
      <c r="M91" s="56"/>
    </row>
    <row r="92" spans="1:32" x14ac:dyDescent="0.2">
      <c r="L92" s="56"/>
      <c r="M92" s="56"/>
    </row>
    <row r="93" spans="1:32" x14ac:dyDescent="0.2">
      <c r="L93" s="56"/>
      <c r="M93" s="56"/>
    </row>
    <row r="94" spans="1:32" x14ac:dyDescent="0.2">
      <c r="L94" s="56"/>
      <c r="M94" s="56"/>
    </row>
  </sheetData>
  <mergeCells count="8">
    <mergeCell ref="A2:I2"/>
    <mergeCell ref="A3:I3"/>
    <mergeCell ref="AA4:AD4"/>
    <mergeCell ref="AA5:AD5"/>
    <mergeCell ref="Q4:T4"/>
    <mergeCell ref="Q5:T5"/>
    <mergeCell ref="V4:Y4"/>
    <mergeCell ref="V5:Y5"/>
  </mergeCells>
  <phoneticPr fontId="6" type="noConversion"/>
  <printOptions horizontalCentered="1"/>
  <pageMargins left="0.24" right="0.16" top="1" bottom="0.37" header="0.5" footer="0.2"/>
  <pageSetup scale="80" orientation="portrait" r:id="rId1"/>
  <headerFooter alignWithMargins="0">
    <oddHeader>&amp;R&amp;11Appendix C</oddHeader>
    <oddFooter>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46"/>
  <sheetViews>
    <sheetView workbookViewId="0">
      <selection activeCell="L17" sqref="L17"/>
    </sheetView>
  </sheetViews>
  <sheetFormatPr defaultColWidth="9.140625" defaultRowHeight="14.25" x14ac:dyDescent="0.2"/>
  <cols>
    <col min="1" max="1" width="5.85546875" style="14" customWidth="1"/>
    <col min="2" max="2" width="88.28515625" style="14" customWidth="1"/>
    <col min="3" max="3" width="15.28515625" style="14" customWidth="1"/>
    <col min="4" max="4" width="15.85546875" style="14" customWidth="1"/>
    <col min="5" max="5" width="3.42578125" style="14" customWidth="1"/>
    <col min="6" max="6" width="28.5703125" style="14" hidden="1" customWidth="1"/>
    <col min="7" max="7" width="9" style="14" hidden="1" customWidth="1"/>
    <col min="8" max="8" width="8.42578125" style="14" hidden="1" customWidth="1"/>
    <col min="9" max="16384" width="9.140625" style="14"/>
  </cols>
  <sheetData>
    <row r="1" spans="1:8" ht="10.5" customHeight="1" thickBot="1" x14ac:dyDescent="0.25">
      <c r="A1" s="15"/>
      <c r="B1" s="15"/>
      <c r="C1" s="15"/>
      <c r="D1" s="15"/>
    </row>
    <row r="2" spans="1:8" ht="19.5" customHeight="1" x14ac:dyDescent="0.2">
      <c r="A2" s="238" t="s">
        <v>217</v>
      </c>
      <c r="B2" s="239"/>
      <c r="C2" s="239"/>
      <c r="D2" s="240"/>
      <c r="E2" s="43"/>
    </row>
    <row r="3" spans="1:8" ht="19.5" customHeight="1" x14ac:dyDescent="0.2">
      <c r="A3" s="241" t="str">
        <f>+'Street and Yard Lights'!A3:I3</f>
        <v>Schedule of Rates</v>
      </c>
      <c r="B3" s="242"/>
      <c r="C3" s="242"/>
      <c r="D3" s="243"/>
      <c r="E3" s="43"/>
      <c r="F3"/>
      <c r="G3" s="14">
        <f>'Residential and Commericial'!F5</f>
        <v>2025</v>
      </c>
      <c r="H3" s="14">
        <v>2026</v>
      </c>
    </row>
    <row r="4" spans="1:8" ht="15" x14ac:dyDescent="0.25">
      <c r="A4" s="25"/>
      <c r="B4" s="18"/>
      <c r="C4" s="95">
        <f>+'Street and Yard Lights'!H5</f>
        <v>0</v>
      </c>
      <c r="D4" s="209"/>
      <c r="E4" s="43"/>
      <c r="F4" s="43" t="s">
        <v>221</v>
      </c>
      <c r="G4" s="14">
        <f>'Residential and Commericial'!F7</f>
        <v>4.7499999999999999E-3</v>
      </c>
      <c r="H4" s="52">
        <f>'Residential and Commericial'!G7</f>
        <v>1.949E-2</v>
      </c>
    </row>
    <row r="5" spans="1:8" ht="15" x14ac:dyDescent="0.25">
      <c r="A5" s="25"/>
      <c r="B5" s="18"/>
      <c r="C5" s="57">
        <f>+'Residential and Commericial'!C6</f>
        <v>45717</v>
      </c>
      <c r="D5" s="79">
        <f>+'Street and Yard Lights'!I6</f>
        <v>46082</v>
      </c>
      <c r="E5" s="43"/>
      <c r="F5" s="43"/>
      <c r="H5" s="52"/>
    </row>
    <row r="6" spans="1:8" ht="15" x14ac:dyDescent="0.25">
      <c r="A6" s="25"/>
      <c r="B6" s="18"/>
      <c r="C6" s="196"/>
      <c r="D6" s="87"/>
      <c r="E6" s="43"/>
      <c r="F6" s="43"/>
      <c r="H6" s="52"/>
    </row>
    <row r="7" spans="1:8" ht="15" x14ac:dyDescent="0.25">
      <c r="A7" s="45" t="str">
        <f>+'Street and Yard Lights'!B8</f>
        <v>Energy Cost Adjustment Mechanism (ECAM) Rate</v>
      </c>
      <c r="B7" s="46"/>
      <c r="C7" s="47">
        <f>+'Street and Yard Lights'!H8</f>
        <v>5.203E-2</v>
      </c>
      <c r="D7" s="88">
        <f>+'Street and Yard Lights'!I8</f>
        <v>60</v>
      </c>
      <c r="E7" s="43"/>
      <c r="F7" s="43"/>
      <c r="H7" s="52"/>
    </row>
    <row r="8" spans="1:8" x14ac:dyDescent="0.2">
      <c r="A8" s="26" t="s">
        <v>29</v>
      </c>
      <c r="B8" s="18" t="s">
        <v>187</v>
      </c>
      <c r="C8" s="75">
        <v>4.38</v>
      </c>
      <c r="D8" s="89">
        <f>+C8</f>
        <v>4.38</v>
      </c>
      <c r="E8" s="43"/>
      <c r="F8" s="43"/>
      <c r="H8" s="52"/>
    </row>
    <row r="9" spans="1:8" x14ac:dyDescent="0.2">
      <c r="A9" s="26" t="s">
        <v>31</v>
      </c>
      <c r="B9" s="18" t="s">
        <v>188</v>
      </c>
      <c r="C9" s="75">
        <v>7.96</v>
      </c>
      <c r="D9" s="89">
        <f>+C9</f>
        <v>7.96</v>
      </c>
      <c r="E9" s="43"/>
      <c r="F9" s="44"/>
      <c r="H9" s="52"/>
    </row>
    <row r="10" spans="1:8" hidden="1" x14ac:dyDescent="0.2">
      <c r="A10" s="25"/>
      <c r="B10" s="18"/>
      <c r="C10" s="46"/>
      <c r="D10" s="82"/>
      <c r="E10" s="43"/>
      <c r="F10" s="43"/>
      <c r="H10" s="52"/>
    </row>
    <row r="11" spans="1:8" x14ac:dyDescent="0.2">
      <c r="A11" s="25"/>
      <c r="B11" s="18" t="s">
        <v>210</v>
      </c>
      <c r="C11" s="46">
        <v>0.1178</v>
      </c>
      <c r="D11" s="90"/>
      <c r="E11" s="43"/>
      <c r="F11" s="43" t="s">
        <v>238</v>
      </c>
      <c r="G11" s="14">
        <f>'Residential and Commericial'!G14</f>
        <v>1.2099999999999999E-3</v>
      </c>
      <c r="H11" s="52">
        <f>'Residential and Commericial'!G14</f>
        <v>1.2099999999999999E-3</v>
      </c>
    </row>
    <row r="12" spans="1:8" x14ac:dyDescent="0.2">
      <c r="A12" s="19">
        <v>810</v>
      </c>
      <c r="B12" s="18" t="s">
        <v>190</v>
      </c>
      <c r="C12" s="76">
        <v>0.20649999999999999</v>
      </c>
      <c r="D12" s="86">
        <v>0.22120000000000001</v>
      </c>
      <c r="E12" s="43"/>
      <c r="F12" s="14" t="str">
        <f>'Residential and Commericial'!E20</f>
        <v>ROE Rebate</v>
      </c>
      <c r="G12" s="14">
        <f>'Residential and Commericial'!F20</f>
        <v>0</v>
      </c>
      <c r="H12" s="52">
        <f>'Residential and Commericial'!G20</f>
        <v>0</v>
      </c>
    </row>
    <row r="13" spans="1:8" x14ac:dyDescent="0.2">
      <c r="A13" s="19"/>
      <c r="B13" s="18" t="s">
        <v>189</v>
      </c>
      <c r="C13" s="75">
        <v>11.67</v>
      </c>
      <c r="D13" s="89">
        <f>+C13</f>
        <v>11.67</v>
      </c>
      <c r="E13" s="43"/>
      <c r="F13" s="14" t="s">
        <v>222</v>
      </c>
      <c r="G13" s="55">
        <f>SUM(G4:G12)</f>
        <v>5.96E-3</v>
      </c>
      <c r="H13" s="55">
        <f>SUM(H4:H12)</f>
        <v>2.07E-2</v>
      </c>
    </row>
    <row r="14" spans="1:8" x14ac:dyDescent="0.2">
      <c r="A14" s="19">
        <v>820</v>
      </c>
      <c r="B14" s="18" t="s">
        <v>191</v>
      </c>
      <c r="C14" s="76">
        <f>+C12</f>
        <v>0.20649999999999999</v>
      </c>
      <c r="D14" s="86">
        <f>D12</f>
        <v>0.22120000000000001</v>
      </c>
      <c r="E14" s="43"/>
      <c r="F14"/>
    </row>
    <row r="15" spans="1:8" x14ac:dyDescent="0.2">
      <c r="A15" s="19"/>
      <c r="B15" s="18" t="str">
        <f>B13</f>
        <v>Minimum Charge</v>
      </c>
      <c r="C15" s="75">
        <f>+C13</f>
        <v>11.67</v>
      </c>
      <c r="D15" s="89">
        <f>+C15</f>
        <v>11.67</v>
      </c>
      <c r="E15" s="43"/>
      <c r="F15"/>
    </row>
    <row r="16" spans="1:8" x14ac:dyDescent="0.2">
      <c r="A16" s="19">
        <v>830</v>
      </c>
      <c r="B16" s="18" t="s">
        <v>207</v>
      </c>
      <c r="C16" s="76">
        <f>+C14</f>
        <v>0.20649999999999999</v>
      </c>
      <c r="D16" s="86">
        <f>D12</f>
        <v>0.22120000000000001</v>
      </c>
      <c r="E16" s="43"/>
      <c r="G16" s="165"/>
    </row>
    <row r="17" spans="1:6" x14ac:dyDescent="0.2">
      <c r="A17" s="19"/>
      <c r="B17" s="18" t="str">
        <f>B15</f>
        <v>Minimum Charge</v>
      </c>
      <c r="C17" s="75">
        <f>+C15</f>
        <v>11.67</v>
      </c>
      <c r="D17" s="89">
        <f>+D15</f>
        <v>11.67</v>
      </c>
      <c r="E17" s="43"/>
    </row>
    <row r="18" spans="1:6" x14ac:dyDescent="0.2">
      <c r="A18" s="19">
        <v>840</v>
      </c>
      <c r="B18" s="18" t="s">
        <v>185</v>
      </c>
      <c r="C18" s="199"/>
      <c r="D18" s="200"/>
      <c r="E18" s="43"/>
    </row>
    <row r="19" spans="1:6" x14ac:dyDescent="0.2">
      <c r="A19" s="19">
        <v>850</v>
      </c>
      <c r="B19" s="18" t="s">
        <v>212</v>
      </c>
      <c r="C19" s="197"/>
      <c r="D19" s="82"/>
      <c r="E19" s="43"/>
    </row>
    <row r="20" spans="1:6" x14ac:dyDescent="0.2">
      <c r="A20" s="19"/>
      <c r="B20" s="18"/>
      <c r="C20" s="197"/>
      <c r="D20" s="74"/>
      <c r="E20" s="43"/>
    </row>
    <row r="21" spans="1:6" x14ac:dyDescent="0.2">
      <c r="A21" s="19">
        <v>234</v>
      </c>
      <c r="B21" s="18" t="s">
        <v>208</v>
      </c>
      <c r="C21" s="18"/>
      <c r="D21" s="82"/>
      <c r="E21" s="43"/>
    </row>
    <row r="22" spans="1:6" x14ac:dyDescent="0.2">
      <c r="A22" s="25"/>
      <c r="B22" s="18" t="s">
        <v>137</v>
      </c>
      <c r="C22" s="75">
        <v>24.574280000000005</v>
      </c>
      <c r="D22" s="89">
        <f>+C22</f>
        <v>24.574280000000005</v>
      </c>
      <c r="E22" s="43"/>
    </row>
    <row r="23" spans="1:6" x14ac:dyDescent="0.2">
      <c r="A23" s="25"/>
      <c r="B23" s="18" t="s">
        <v>202</v>
      </c>
      <c r="C23" s="76">
        <f>+C16</f>
        <v>0.20649999999999999</v>
      </c>
      <c r="D23" s="86">
        <f>D16</f>
        <v>0.22120000000000001</v>
      </c>
      <c r="E23" s="43"/>
    </row>
    <row r="24" spans="1:6" x14ac:dyDescent="0.2">
      <c r="A24" s="25"/>
      <c r="B24" s="18" t="s">
        <v>148</v>
      </c>
      <c r="C24" s="76">
        <v>0.127</v>
      </c>
      <c r="D24" s="203">
        <v>0.14174</v>
      </c>
      <c r="E24" s="43"/>
    </row>
    <row r="25" spans="1:6" x14ac:dyDescent="0.2">
      <c r="A25" s="25"/>
      <c r="B25" s="18"/>
      <c r="C25" s="18"/>
      <c r="D25" s="82"/>
      <c r="E25" s="43"/>
      <c r="F25" s="54"/>
    </row>
    <row r="26" spans="1:6" x14ac:dyDescent="0.2">
      <c r="A26" s="25"/>
      <c r="B26" s="18"/>
      <c r="C26" s="18"/>
      <c r="D26" s="82"/>
      <c r="E26" s="43"/>
      <c r="F26" s="166"/>
    </row>
    <row r="27" spans="1:6" x14ac:dyDescent="0.2">
      <c r="A27" s="25"/>
      <c r="B27" s="18"/>
      <c r="C27" s="18"/>
      <c r="D27" s="82"/>
      <c r="E27" s="43"/>
    </row>
    <row r="28" spans="1:6" x14ac:dyDescent="0.2">
      <c r="A28" s="25"/>
      <c r="B28" s="18" t="s">
        <v>161</v>
      </c>
      <c r="C28" s="201" t="s">
        <v>186</v>
      </c>
      <c r="D28" s="202"/>
      <c r="E28" s="43"/>
    </row>
    <row r="29" spans="1:6" x14ac:dyDescent="0.2">
      <c r="A29" s="25"/>
      <c r="B29" s="204" t="s">
        <v>165</v>
      </c>
      <c r="C29" s="18"/>
      <c r="D29" s="82"/>
      <c r="E29" s="43"/>
    </row>
    <row r="30" spans="1:6" x14ac:dyDescent="0.2">
      <c r="A30" s="25"/>
      <c r="B30" s="18" t="s">
        <v>166</v>
      </c>
      <c r="C30" s="76">
        <f>+C23</f>
        <v>0.20649999999999999</v>
      </c>
      <c r="D30" s="86">
        <f>+D23</f>
        <v>0.22120000000000001</v>
      </c>
      <c r="E30" s="43"/>
    </row>
    <row r="31" spans="1:6" x14ac:dyDescent="0.2">
      <c r="A31" s="25"/>
      <c r="B31" s="41"/>
      <c r="C31" s="42"/>
      <c r="D31" s="205"/>
      <c r="E31" s="43"/>
    </row>
    <row r="32" spans="1:6" x14ac:dyDescent="0.2">
      <c r="A32" s="25"/>
      <c r="B32" s="67" t="s">
        <v>162</v>
      </c>
      <c r="C32" s="160" t="s">
        <v>163</v>
      </c>
      <c r="D32" s="161" t="s">
        <v>164</v>
      </c>
      <c r="E32" s="43"/>
    </row>
    <row r="33" spans="1:5" x14ac:dyDescent="0.2">
      <c r="A33" s="25"/>
      <c r="B33" s="204" t="s">
        <v>201</v>
      </c>
      <c r="C33" s="206">
        <v>99.08</v>
      </c>
      <c r="D33" s="162">
        <f>+C33</f>
        <v>99.08</v>
      </c>
      <c r="E33" s="43"/>
    </row>
    <row r="34" spans="1:5" x14ac:dyDescent="0.2">
      <c r="A34" s="25"/>
      <c r="B34" s="204"/>
      <c r="D34" s="85"/>
      <c r="E34" s="43"/>
    </row>
    <row r="35" spans="1:5" ht="14.25" customHeight="1" x14ac:dyDescent="0.2">
      <c r="A35" s="25"/>
      <c r="B35" s="18" t="s">
        <v>192</v>
      </c>
      <c r="D35" s="85"/>
      <c r="E35" s="43"/>
    </row>
    <row r="36" spans="1:5" x14ac:dyDescent="0.2">
      <c r="A36" s="25"/>
      <c r="B36" s="207"/>
      <c r="C36" s="208"/>
      <c r="D36" s="163"/>
      <c r="E36" s="43"/>
    </row>
    <row r="37" spans="1:5" x14ac:dyDescent="0.2">
      <c r="A37" s="25"/>
      <c r="B37" s="18"/>
      <c r="C37" s="15" t="s">
        <v>163</v>
      </c>
      <c r="D37" s="164" t="str">
        <f>+D32</f>
        <v>Three-Phase</v>
      </c>
      <c r="E37" s="43"/>
    </row>
    <row r="38" spans="1:5" x14ac:dyDescent="0.2">
      <c r="A38" s="25"/>
      <c r="B38" s="204" t="s">
        <v>193</v>
      </c>
      <c r="C38" s="206">
        <v>148.86572000000001</v>
      </c>
      <c r="D38" s="162">
        <v>209.17</v>
      </c>
      <c r="E38" s="43"/>
    </row>
    <row r="39" spans="1:5" x14ac:dyDescent="0.2">
      <c r="A39" s="25"/>
      <c r="B39" s="204" t="s">
        <v>194</v>
      </c>
      <c r="C39" s="206">
        <v>240.78892000000002</v>
      </c>
      <c r="D39" s="162">
        <v>301.01</v>
      </c>
      <c r="E39" s="43"/>
    </row>
    <row r="40" spans="1:5" x14ac:dyDescent="0.2">
      <c r="A40" s="25"/>
      <c r="B40" s="204" t="s">
        <v>195</v>
      </c>
      <c r="C40" s="206">
        <v>269.20056</v>
      </c>
      <c r="D40" s="162">
        <v>336.64</v>
      </c>
      <c r="E40" s="43"/>
    </row>
    <row r="41" spans="1:5" x14ac:dyDescent="0.2">
      <c r="A41" s="25"/>
      <c r="B41" s="204" t="s">
        <v>196</v>
      </c>
      <c r="C41" s="206">
        <v>301.00512000000003</v>
      </c>
      <c r="D41" s="162">
        <v>336.64</v>
      </c>
      <c r="E41" s="43"/>
    </row>
    <row r="42" spans="1:5" x14ac:dyDescent="0.2">
      <c r="A42" s="25"/>
      <c r="B42" s="204" t="s">
        <v>197</v>
      </c>
      <c r="C42" s="206">
        <v>336.63620000000003</v>
      </c>
      <c r="D42" s="162">
        <v>336.64</v>
      </c>
      <c r="E42" s="43"/>
    </row>
    <row r="43" spans="1:5" x14ac:dyDescent="0.2">
      <c r="A43" s="25"/>
      <c r="B43" s="204" t="s">
        <v>198</v>
      </c>
      <c r="C43" s="206">
        <v>369.57896</v>
      </c>
      <c r="D43" s="162">
        <v>523.96</v>
      </c>
      <c r="E43" s="43"/>
    </row>
    <row r="44" spans="1:5" x14ac:dyDescent="0.2">
      <c r="A44" s="25"/>
      <c r="B44" s="204" t="s">
        <v>199</v>
      </c>
      <c r="C44" s="206">
        <v>431.07428000000004</v>
      </c>
      <c r="D44" s="162">
        <v>555.59</v>
      </c>
      <c r="E44" s="43"/>
    </row>
    <row r="45" spans="1:5" x14ac:dyDescent="0.2">
      <c r="A45" s="25"/>
      <c r="B45" s="204" t="s">
        <v>200</v>
      </c>
      <c r="C45" s="15">
        <v>0</v>
      </c>
      <c r="D45" s="162">
        <v>594.94000000000005</v>
      </c>
      <c r="E45" s="43"/>
    </row>
    <row r="46" spans="1:5" ht="15" thickBot="1" x14ac:dyDescent="0.25">
      <c r="A46" s="27"/>
      <c r="B46" s="24"/>
      <c r="C46" s="24"/>
      <c r="D46" s="91"/>
      <c r="E46" s="43"/>
    </row>
  </sheetData>
  <mergeCells count="2">
    <mergeCell ref="A2:D2"/>
    <mergeCell ref="A3:D3"/>
  </mergeCells>
  <phoneticPr fontId="6" type="noConversion"/>
  <printOptions horizontalCentered="1"/>
  <pageMargins left="0.24" right="0.16" top="1" bottom="0.37" header="0.5" footer="0.2"/>
  <pageSetup scale="80" orientation="portrait" r:id="rId1"/>
  <headerFooter alignWithMargins="0">
    <oddHeader>&amp;R&amp;11Appendix C</oddHeader>
    <oddFooter>&amp;C&amp;P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Z68"/>
  <sheetViews>
    <sheetView topLeftCell="A28" zoomScale="75" zoomScaleSheetLayoutView="107" workbookViewId="0">
      <selection activeCell="D39" sqref="D39"/>
    </sheetView>
  </sheetViews>
  <sheetFormatPr defaultRowHeight="12.75" x14ac:dyDescent="0.2"/>
  <cols>
    <col min="1" max="1" width="33.42578125" bestFit="1" customWidth="1"/>
    <col min="2" max="2" width="13.5703125" bestFit="1" customWidth="1"/>
    <col min="3" max="3" width="22.140625" bestFit="1" customWidth="1"/>
    <col min="4" max="4" width="22.5703125" bestFit="1" customWidth="1"/>
    <col min="5" max="7" width="23.140625" bestFit="1" customWidth="1"/>
    <col min="8" max="8" width="13.5703125" customWidth="1"/>
    <col min="10" max="10" width="15.5703125" bestFit="1" customWidth="1"/>
    <col min="11" max="11" width="15" bestFit="1" customWidth="1"/>
    <col min="12" max="12" width="15.5703125" bestFit="1" customWidth="1"/>
    <col min="13" max="13" width="14.5703125" bestFit="1" customWidth="1"/>
    <col min="14" max="14" width="14.28515625" bestFit="1" customWidth="1"/>
    <col min="15" max="15" width="17.5703125" bestFit="1" customWidth="1"/>
    <col min="16" max="16" width="16.42578125" bestFit="1" customWidth="1"/>
    <col min="17" max="17" width="11.5703125" bestFit="1" customWidth="1"/>
    <col min="18" max="18" width="14.5703125" bestFit="1" customWidth="1"/>
    <col min="19" max="19" width="11.28515625" bestFit="1" customWidth="1"/>
    <col min="20" max="20" width="9.85546875" bestFit="1" customWidth="1"/>
    <col min="21" max="21" width="10.140625" bestFit="1" customWidth="1"/>
    <col min="22" max="22" width="11" bestFit="1" customWidth="1"/>
    <col min="23" max="23" width="10.42578125" bestFit="1" customWidth="1"/>
    <col min="24" max="24" width="8.140625" bestFit="1" customWidth="1"/>
    <col min="25" max="25" width="15.42578125" bestFit="1" customWidth="1"/>
    <col min="26" max="26" width="6" bestFit="1" customWidth="1"/>
  </cols>
  <sheetData>
    <row r="1" spans="1:26" ht="13.5" customHeight="1" x14ac:dyDescent="0.2">
      <c r="A1" s="1" t="s">
        <v>136</v>
      </c>
      <c r="B1" s="1" t="s">
        <v>137</v>
      </c>
      <c r="C1" s="1" t="s">
        <v>138</v>
      </c>
      <c r="D1" s="1" t="s">
        <v>139</v>
      </c>
      <c r="E1" s="1" t="s">
        <v>141</v>
      </c>
      <c r="F1" s="1" t="s">
        <v>142</v>
      </c>
      <c r="G1" s="1" t="s">
        <v>143</v>
      </c>
      <c r="H1" s="1" t="s">
        <v>140</v>
      </c>
      <c r="J1" s="1" t="s">
        <v>0</v>
      </c>
      <c r="K1" s="1" t="s">
        <v>1</v>
      </c>
      <c r="L1" s="1" t="s">
        <v>2</v>
      </c>
      <c r="M1" s="1" t="s">
        <v>3</v>
      </c>
      <c r="N1" s="1" t="s">
        <v>4</v>
      </c>
      <c r="O1" s="1" t="s">
        <v>5</v>
      </c>
      <c r="P1" s="1" t="s">
        <v>6</v>
      </c>
      <c r="Q1" s="1" t="s">
        <v>7</v>
      </c>
      <c r="R1" s="1" t="s">
        <v>8</v>
      </c>
      <c r="S1" s="1" t="s">
        <v>9</v>
      </c>
      <c r="T1" s="1" t="s">
        <v>10</v>
      </c>
      <c r="U1" s="1" t="s">
        <v>11</v>
      </c>
      <c r="V1" s="1" t="s">
        <v>12</v>
      </c>
      <c r="W1" s="1" t="s">
        <v>13</v>
      </c>
      <c r="X1" s="1" t="s">
        <v>14</v>
      </c>
      <c r="Y1" s="1" t="s">
        <v>15</v>
      </c>
      <c r="Z1" s="1" t="s">
        <v>16</v>
      </c>
    </row>
    <row r="2" spans="1:26" ht="13.5" customHeight="1" x14ac:dyDescent="0.2">
      <c r="A2" s="2" t="s">
        <v>18</v>
      </c>
      <c r="B2" s="3">
        <v>21.13</v>
      </c>
      <c r="C2" s="5">
        <v>0.1013</v>
      </c>
      <c r="D2" s="5">
        <v>7.85E-2</v>
      </c>
      <c r="E2" s="3">
        <v>0</v>
      </c>
      <c r="F2" s="3">
        <v>0</v>
      </c>
      <c r="G2" s="3">
        <v>0</v>
      </c>
      <c r="H2" s="3"/>
      <c r="K2" s="4">
        <v>0</v>
      </c>
      <c r="L2" s="5">
        <v>0</v>
      </c>
      <c r="M2" s="5">
        <v>0</v>
      </c>
      <c r="N2" s="3">
        <v>0</v>
      </c>
      <c r="O2" s="3">
        <v>0</v>
      </c>
      <c r="P2" s="4">
        <v>0</v>
      </c>
      <c r="Q2" s="4">
        <v>0</v>
      </c>
      <c r="R2" s="4">
        <v>0</v>
      </c>
      <c r="S2" s="4">
        <v>0</v>
      </c>
      <c r="T2" s="3">
        <v>0</v>
      </c>
      <c r="U2" s="3">
        <v>0</v>
      </c>
      <c r="V2" s="5">
        <v>0</v>
      </c>
      <c r="W2" s="3">
        <v>0</v>
      </c>
      <c r="X2" s="5">
        <v>0</v>
      </c>
      <c r="Y2" s="5">
        <v>0</v>
      </c>
      <c r="Z2" s="2" t="s">
        <v>17</v>
      </c>
    </row>
    <row r="3" spans="1:26" ht="13.5" customHeight="1" x14ac:dyDescent="0.2">
      <c r="A3" s="2" t="s">
        <v>19</v>
      </c>
      <c r="B3" s="3">
        <v>23.14</v>
      </c>
      <c r="C3" s="5">
        <v>0.1013</v>
      </c>
      <c r="D3" s="5">
        <v>7.85E-2</v>
      </c>
      <c r="E3" s="3">
        <v>0</v>
      </c>
      <c r="F3" s="3">
        <v>0</v>
      </c>
      <c r="G3" s="3">
        <v>0</v>
      </c>
      <c r="H3" s="3"/>
      <c r="K3" s="4">
        <v>0</v>
      </c>
      <c r="L3" s="5">
        <v>0</v>
      </c>
      <c r="M3" s="5">
        <v>0</v>
      </c>
      <c r="N3" s="3">
        <v>0</v>
      </c>
      <c r="O3" s="3">
        <v>0</v>
      </c>
      <c r="P3" s="4">
        <v>0</v>
      </c>
      <c r="Q3" s="4">
        <v>0</v>
      </c>
      <c r="R3" s="4">
        <v>0</v>
      </c>
      <c r="S3" s="4">
        <v>0</v>
      </c>
      <c r="T3" s="3">
        <v>0</v>
      </c>
      <c r="U3" s="3">
        <v>0</v>
      </c>
      <c r="V3" s="5">
        <v>0</v>
      </c>
      <c r="W3" s="3">
        <v>0</v>
      </c>
      <c r="X3" s="5">
        <v>0</v>
      </c>
      <c r="Y3" s="5">
        <v>0</v>
      </c>
      <c r="Z3" s="2" t="s">
        <v>17</v>
      </c>
    </row>
    <row r="4" spans="1:26" ht="13.5" customHeight="1" x14ac:dyDescent="0.2">
      <c r="A4" s="2" t="s">
        <v>20</v>
      </c>
      <c r="B4" s="3">
        <v>23.14</v>
      </c>
      <c r="C4" s="5">
        <v>0.1013</v>
      </c>
      <c r="D4" s="5">
        <v>7.85E-2</v>
      </c>
      <c r="E4" s="3">
        <v>0</v>
      </c>
      <c r="F4" s="3">
        <v>0</v>
      </c>
      <c r="G4" s="3">
        <v>0</v>
      </c>
      <c r="H4" s="3"/>
      <c r="K4" s="4">
        <v>0</v>
      </c>
      <c r="L4" s="5">
        <v>0</v>
      </c>
      <c r="M4" s="5">
        <v>0</v>
      </c>
      <c r="N4" s="3">
        <v>0</v>
      </c>
      <c r="O4" s="3">
        <v>0</v>
      </c>
      <c r="P4" s="4">
        <v>0</v>
      </c>
      <c r="Q4" s="4">
        <v>0</v>
      </c>
      <c r="R4" s="4">
        <v>0</v>
      </c>
      <c r="S4" s="4">
        <v>0</v>
      </c>
      <c r="T4" s="3">
        <v>0</v>
      </c>
      <c r="U4" s="3">
        <v>0</v>
      </c>
      <c r="V4" s="5">
        <v>0</v>
      </c>
      <c r="W4" s="3">
        <v>0</v>
      </c>
      <c r="X4" s="5">
        <v>0</v>
      </c>
      <c r="Y4" s="5">
        <v>0</v>
      </c>
      <c r="Z4" s="2" t="s">
        <v>17</v>
      </c>
    </row>
    <row r="5" spans="1:26" ht="13.5" customHeight="1" x14ac:dyDescent="0.2">
      <c r="A5" s="2" t="s">
        <v>21</v>
      </c>
      <c r="B5" s="3">
        <v>32.24</v>
      </c>
      <c r="C5" s="5">
        <v>0.1013</v>
      </c>
      <c r="D5" s="5">
        <v>7.85E-2</v>
      </c>
      <c r="E5" s="3">
        <v>0</v>
      </c>
      <c r="F5" s="3">
        <v>0</v>
      </c>
      <c r="G5" s="3">
        <v>0</v>
      </c>
      <c r="H5" s="3"/>
      <c r="K5" s="4">
        <v>0</v>
      </c>
      <c r="L5" s="5">
        <v>0</v>
      </c>
      <c r="M5" s="5">
        <v>0</v>
      </c>
      <c r="N5" s="3">
        <v>0</v>
      </c>
      <c r="O5" s="3">
        <v>0</v>
      </c>
      <c r="P5" s="4">
        <v>0</v>
      </c>
      <c r="Q5" s="4">
        <v>0</v>
      </c>
      <c r="R5" s="4">
        <v>0</v>
      </c>
      <c r="S5" s="4">
        <v>0</v>
      </c>
      <c r="T5" s="3">
        <v>0</v>
      </c>
      <c r="U5" s="3">
        <v>0</v>
      </c>
      <c r="V5" s="5">
        <v>0</v>
      </c>
      <c r="W5" s="3">
        <v>0</v>
      </c>
      <c r="X5" s="5">
        <v>0</v>
      </c>
      <c r="Y5" s="5">
        <v>0</v>
      </c>
      <c r="Z5" s="2" t="s">
        <v>17</v>
      </c>
    </row>
    <row r="6" spans="1:26" ht="13.5" customHeight="1" x14ac:dyDescent="0.2">
      <c r="A6" s="2" t="s">
        <v>22</v>
      </c>
      <c r="B6" s="3">
        <v>21.13</v>
      </c>
      <c r="C6" s="5">
        <v>0.12659999999999999</v>
      </c>
      <c r="D6" s="5">
        <v>7.9699999999999993E-2</v>
      </c>
      <c r="E6" s="3">
        <v>0</v>
      </c>
      <c r="F6" s="3">
        <v>11.55</v>
      </c>
      <c r="G6" s="3">
        <v>0</v>
      </c>
      <c r="H6" s="3"/>
      <c r="K6" s="4">
        <v>0</v>
      </c>
      <c r="L6" s="5">
        <v>0</v>
      </c>
      <c r="M6" s="5">
        <v>0</v>
      </c>
      <c r="N6" s="3">
        <v>0</v>
      </c>
      <c r="O6" s="3">
        <v>0</v>
      </c>
      <c r="P6" s="4">
        <v>0</v>
      </c>
      <c r="Q6" s="4">
        <v>0</v>
      </c>
      <c r="R6" s="4">
        <v>0</v>
      </c>
      <c r="S6" s="4">
        <v>0</v>
      </c>
      <c r="T6" s="3">
        <v>0</v>
      </c>
      <c r="U6" s="3">
        <v>0</v>
      </c>
      <c r="V6" s="5">
        <v>0</v>
      </c>
      <c r="W6" s="3">
        <v>0</v>
      </c>
      <c r="X6" s="5">
        <v>0</v>
      </c>
      <c r="Y6" s="5">
        <v>0</v>
      </c>
      <c r="Z6" s="2" t="s">
        <v>17</v>
      </c>
    </row>
    <row r="7" spans="1:26" ht="13.5" customHeight="1" x14ac:dyDescent="0.2">
      <c r="A7" s="2" t="s">
        <v>23</v>
      </c>
      <c r="B7" s="3">
        <v>21.13</v>
      </c>
      <c r="C7" s="5">
        <v>0.12659999999999999</v>
      </c>
      <c r="D7" s="5">
        <v>7.9699999999999993E-2</v>
      </c>
      <c r="E7" s="3">
        <v>0</v>
      </c>
      <c r="F7" s="3">
        <v>11.55</v>
      </c>
      <c r="G7" s="3">
        <v>0</v>
      </c>
      <c r="H7" s="3"/>
      <c r="K7" s="4">
        <v>0</v>
      </c>
      <c r="L7" s="5">
        <v>0</v>
      </c>
      <c r="M7" s="5">
        <v>0</v>
      </c>
      <c r="N7" s="3">
        <v>0</v>
      </c>
      <c r="O7" s="3">
        <v>0</v>
      </c>
      <c r="P7" s="4">
        <v>0</v>
      </c>
      <c r="Q7" s="4">
        <v>0</v>
      </c>
      <c r="R7" s="4">
        <v>0</v>
      </c>
      <c r="S7" s="4">
        <v>0</v>
      </c>
      <c r="T7" s="3">
        <v>0</v>
      </c>
      <c r="U7" s="3">
        <v>0</v>
      </c>
      <c r="V7" s="5">
        <v>0</v>
      </c>
      <c r="W7" s="3">
        <v>0</v>
      </c>
      <c r="X7" s="5">
        <v>0</v>
      </c>
      <c r="Y7" s="5">
        <v>0</v>
      </c>
      <c r="Z7" s="2" t="s">
        <v>17</v>
      </c>
    </row>
    <row r="8" spans="1:26" ht="13.5" customHeight="1" x14ac:dyDescent="0.2">
      <c r="A8" s="2" t="s">
        <v>24</v>
      </c>
      <c r="B8" s="3">
        <v>21.13</v>
      </c>
      <c r="C8" s="5">
        <v>0.12659999999999999</v>
      </c>
      <c r="D8" s="5">
        <v>9.3299999999999994E-2</v>
      </c>
      <c r="E8" s="3">
        <v>0</v>
      </c>
      <c r="F8" s="3">
        <v>0</v>
      </c>
      <c r="G8" s="3">
        <v>0</v>
      </c>
      <c r="H8" s="3"/>
      <c r="K8" s="4">
        <v>0</v>
      </c>
      <c r="L8" s="5">
        <v>8.8900000000000007E-2</v>
      </c>
      <c r="M8" s="5">
        <v>4.88</v>
      </c>
      <c r="N8" s="3">
        <v>2.4400000000000002E-2</v>
      </c>
      <c r="O8" s="3">
        <v>0</v>
      </c>
      <c r="P8" s="4">
        <v>0</v>
      </c>
      <c r="Q8" s="4">
        <v>0</v>
      </c>
      <c r="R8" s="4">
        <v>0</v>
      </c>
      <c r="S8" s="4">
        <v>0</v>
      </c>
      <c r="T8" s="3">
        <v>0</v>
      </c>
      <c r="U8" s="3">
        <v>0</v>
      </c>
      <c r="V8" s="5">
        <v>0</v>
      </c>
      <c r="W8" s="3">
        <v>0</v>
      </c>
      <c r="X8" s="5">
        <v>0</v>
      </c>
      <c r="Y8" s="5">
        <v>0</v>
      </c>
      <c r="Z8" s="2" t="s">
        <v>17</v>
      </c>
    </row>
    <row r="9" spans="1:26" ht="13.5" customHeight="1" x14ac:dyDescent="0.2">
      <c r="A9" s="2" t="s">
        <v>25</v>
      </c>
      <c r="B9" s="3">
        <v>0</v>
      </c>
      <c r="C9" s="5">
        <v>4.5499999999999999E-2</v>
      </c>
      <c r="D9" s="5">
        <v>4.5499999999999999E-2</v>
      </c>
      <c r="E9" s="3">
        <v>12.46</v>
      </c>
      <c r="F9" s="3">
        <v>12.46</v>
      </c>
      <c r="G9" s="3">
        <v>12.46</v>
      </c>
      <c r="H9" s="3"/>
      <c r="K9" s="4">
        <v>0</v>
      </c>
      <c r="L9" s="5">
        <v>4.5499999999999999E-2</v>
      </c>
      <c r="M9" s="5">
        <v>0</v>
      </c>
      <c r="N9" s="3">
        <v>0</v>
      </c>
      <c r="O9" s="3">
        <v>0</v>
      </c>
      <c r="P9" s="4">
        <v>0</v>
      </c>
      <c r="Q9" s="4">
        <v>0</v>
      </c>
      <c r="R9" s="4">
        <v>0</v>
      </c>
      <c r="S9" s="4">
        <v>0</v>
      </c>
      <c r="T9" s="3">
        <v>0</v>
      </c>
      <c r="U9" s="3">
        <v>0</v>
      </c>
      <c r="V9" s="5">
        <v>0</v>
      </c>
      <c r="W9" s="3">
        <v>3.9</v>
      </c>
      <c r="X9" s="5">
        <v>0</v>
      </c>
      <c r="Y9" s="5">
        <v>0</v>
      </c>
      <c r="Z9" s="2" t="s">
        <v>17</v>
      </c>
    </row>
    <row r="10" spans="1:26" ht="13.5" customHeight="1" x14ac:dyDescent="0.2">
      <c r="A10" s="2" t="s">
        <v>26</v>
      </c>
      <c r="B10" s="3">
        <v>0</v>
      </c>
      <c r="C10" s="5">
        <v>0.12379999999999999</v>
      </c>
      <c r="D10" s="5">
        <v>5.8000000000000003E-2</v>
      </c>
      <c r="E10" s="3">
        <v>6.41</v>
      </c>
      <c r="F10" s="3">
        <v>0</v>
      </c>
      <c r="G10" s="3">
        <v>0</v>
      </c>
      <c r="H10" s="3"/>
      <c r="K10" s="4">
        <v>0</v>
      </c>
      <c r="L10" s="5">
        <v>0</v>
      </c>
      <c r="M10" s="5">
        <v>0</v>
      </c>
      <c r="N10" s="3">
        <v>0</v>
      </c>
      <c r="O10" s="3">
        <v>0</v>
      </c>
      <c r="P10" s="4">
        <v>0</v>
      </c>
      <c r="Q10" s="4">
        <v>0</v>
      </c>
      <c r="R10" s="4">
        <v>0</v>
      </c>
      <c r="S10" s="4">
        <v>0</v>
      </c>
      <c r="T10" s="3">
        <v>0</v>
      </c>
      <c r="U10" s="3">
        <v>0</v>
      </c>
      <c r="V10" s="5">
        <v>0</v>
      </c>
      <c r="W10" s="3">
        <v>0</v>
      </c>
      <c r="X10" s="5">
        <v>0</v>
      </c>
      <c r="Y10" s="5">
        <v>0</v>
      </c>
      <c r="Z10" s="2" t="s">
        <v>17</v>
      </c>
    </row>
    <row r="11" spans="1:26" ht="13.5" customHeight="1" x14ac:dyDescent="0.2">
      <c r="A11" s="2" t="s">
        <v>27</v>
      </c>
      <c r="B11" s="3">
        <v>0</v>
      </c>
      <c r="C11" s="5">
        <v>6.6400000000000001E-2</v>
      </c>
      <c r="D11" s="5">
        <v>5.3600000000000002E-2</v>
      </c>
      <c r="E11" s="3">
        <v>14.44</v>
      </c>
      <c r="F11" s="3">
        <v>0</v>
      </c>
      <c r="G11" s="3">
        <v>0</v>
      </c>
      <c r="H11" s="3"/>
      <c r="K11" s="4">
        <v>0</v>
      </c>
      <c r="L11" s="5">
        <v>0</v>
      </c>
      <c r="M11" s="5">
        <v>0</v>
      </c>
      <c r="N11" s="3">
        <v>0</v>
      </c>
      <c r="O11" s="3">
        <v>0</v>
      </c>
      <c r="P11" s="4">
        <v>0</v>
      </c>
      <c r="Q11" s="4">
        <v>0</v>
      </c>
      <c r="R11" s="4">
        <v>0</v>
      </c>
      <c r="S11" s="4">
        <v>0</v>
      </c>
      <c r="T11" s="3">
        <v>0</v>
      </c>
      <c r="U11" s="3">
        <v>0</v>
      </c>
      <c r="V11" s="5">
        <v>0</v>
      </c>
      <c r="W11" s="3">
        <v>0</v>
      </c>
      <c r="X11" s="5">
        <v>0</v>
      </c>
      <c r="Y11" s="5">
        <v>0</v>
      </c>
      <c r="Z11" s="2" t="s">
        <v>17</v>
      </c>
    </row>
    <row r="12" spans="1:26" ht="13.5" customHeight="1" x14ac:dyDescent="0.2">
      <c r="A12" s="2" t="s">
        <v>28</v>
      </c>
      <c r="B12" s="3">
        <v>0</v>
      </c>
      <c r="C12" s="5">
        <v>5.79E-2</v>
      </c>
      <c r="D12" s="5">
        <v>5.79E-2</v>
      </c>
      <c r="E12" s="3">
        <v>13.33</v>
      </c>
      <c r="F12" s="3">
        <v>0</v>
      </c>
      <c r="G12" s="3">
        <v>0</v>
      </c>
      <c r="H12" s="3"/>
      <c r="K12" s="4">
        <v>0</v>
      </c>
      <c r="L12" s="5">
        <v>0</v>
      </c>
      <c r="M12" s="5">
        <v>0</v>
      </c>
      <c r="N12" s="3">
        <v>0</v>
      </c>
      <c r="O12" s="3">
        <v>0</v>
      </c>
      <c r="P12" s="4">
        <v>0</v>
      </c>
      <c r="Q12" s="4">
        <v>0</v>
      </c>
      <c r="R12" s="4">
        <v>0</v>
      </c>
      <c r="S12" s="4">
        <v>0</v>
      </c>
      <c r="T12" s="3">
        <v>0</v>
      </c>
      <c r="U12" s="3">
        <v>0</v>
      </c>
      <c r="V12" s="5">
        <v>0</v>
      </c>
      <c r="W12" s="3">
        <v>0</v>
      </c>
      <c r="X12" s="5">
        <v>0</v>
      </c>
      <c r="Y12" s="5">
        <v>0</v>
      </c>
      <c r="Z12" s="2" t="s">
        <v>17</v>
      </c>
    </row>
    <row r="13" spans="1:26" ht="13.5" customHeight="1" x14ac:dyDescent="0.2">
      <c r="A13" s="2" t="s">
        <v>30</v>
      </c>
      <c r="B13" s="3">
        <v>0</v>
      </c>
      <c r="C13" s="5">
        <v>0</v>
      </c>
      <c r="D13" s="5">
        <v>0</v>
      </c>
      <c r="E13" s="3">
        <v>0</v>
      </c>
      <c r="F13" s="3">
        <v>0</v>
      </c>
      <c r="G13" s="3">
        <v>0</v>
      </c>
      <c r="H13" s="3"/>
      <c r="K13" s="4">
        <v>0</v>
      </c>
      <c r="L13" s="5">
        <v>0</v>
      </c>
      <c r="M13" s="5">
        <v>0</v>
      </c>
      <c r="N13" s="3">
        <v>0</v>
      </c>
      <c r="O13" s="3">
        <v>0</v>
      </c>
      <c r="P13" s="4">
        <v>0</v>
      </c>
      <c r="Q13" s="4">
        <v>0</v>
      </c>
      <c r="R13" s="4">
        <v>0</v>
      </c>
      <c r="S13" s="4">
        <v>0</v>
      </c>
      <c r="T13" s="3">
        <v>0</v>
      </c>
      <c r="U13" s="3">
        <v>3.76</v>
      </c>
      <c r="V13" s="5">
        <v>0</v>
      </c>
      <c r="W13" s="3">
        <v>0</v>
      </c>
      <c r="X13" s="5">
        <v>0</v>
      </c>
      <c r="Y13" s="5">
        <v>0</v>
      </c>
      <c r="Z13" s="2" t="s">
        <v>17</v>
      </c>
    </row>
    <row r="14" spans="1:26" ht="13.5" customHeight="1" x14ac:dyDescent="0.2">
      <c r="A14" s="2" t="s">
        <v>32</v>
      </c>
      <c r="B14" s="3">
        <v>0</v>
      </c>
      <c r="C14" s="5">
        <v>0</v>
      </c>
      <c r="D14" s="5">
        <v>0</v>
      </c>
      <c r="E14" s="3">
        <v>0</v>
      </c>
      <c r="F14" s="3">
        <v>0</v>
      </c>
      <c r="G14" s="3">
        <v>0</v>
      </c>
      <c r="H14" s="3"/>
      <c r="K14" s="4">
        <v>0</v>
      </c>
      <c r="L14" s="5">
        <v>0</v>
      </c>
      <c r="M14" s="5">
        <v>0</v>
      </c>
      <c r="N14" s="3">
        <v>0</v>
      </c>
      <c r="O14" s="3">
        <v>0</v>
      </c>
      <c r="P14" s="4">
        <v>0</v>
      </c>
      <c r="Q14" s="4">
        <v>0</v>
      </c>
      <c r="R14" s="4">
        <v>0</v>
      </c>
      <c r="S14" s="4">
        <v>0</v>
      </c>
      <c r="T14" s="3">
        <v>0</v>
      </c>
      <c r="U14" s="3">
        <v>6.84</v>
      </c>
      <c r="V14" s="5">
        <v>0</v>
      </c>
      <c r="W14" s="3">
        <v>0</v>
      </c>
      <c r="X14" s="5">
        <v>0</v>
      </c>
      <c r="Y14" s="5">
        <v>0</v>
      </c>
      <c r="Z14" s="2" t="s">
        <v>17</v>
      </c>
    </row>
    <row r="15" spans="1:26" ht="13.5" customHeight="1" x14ac:dyDescent="0.2">
      <c r="A15" s="2" t="s">
        <v>34</v>
      </c>
      <c r="B15" s="3">
        <v>0</v>
      </c>
      <c r="C15" s="5">
        <v>0</v>
      </c>
      <c r="D15" s="5">
        <v>0</v>
      </c>
      <c r="E15" s="3">
        <v>0</v>
      </c>
      <c r="F15" s="3">
        <v>0</v>
      </c>
      <c r="G15" s="3">
        <v>0</v>
      </c>
      <c r="H15" s="3"/>
      <c r="K15" s="4">
        <v>0</v>
      </c>
      <c r="L15" s="5">
        <v>0</v>
      </c>
      <c r="M15" s="5">
        <v>0</v>
      </c>
      <c r="N15" s="3">
        <v>0</v>
      </c>
      <c r="O15" s="3">
        <v>0</v>
      </c>
      <c r="P15" s="4">
        <v>1</v>
      </c>
      <c r="Q15" s="4">
        <v>1</v>
      </c>
      <c r="R15" s="4">
        <v>200</v>
      </c>
      <c r="S15" s="4">
        <v>1033</v>
      </c>
      <c r="T15" s="3">
        <v>0</v>
      </c>
      <c r="U15" s="3">
        <v>24.62</v>
      </c>
      <c r="V15" s="5">
        <v>0</v>
      </c>
      <c r="W15" s="3">
        <v>0</v>
      </c>
      <c r="X15" s="5">
        <v>0</v>
      </c>
      <c r="Y15" s="5">
        <v>0</v>
      </c>
      <c r="Z15" s="2" t="s">
        <v>17</v>
      </c>
    </row>
    <row r="16" spans="1:26" ht="13.5" customHeight="1" x14ac:dyDescent="0.2">
      <c r="A16" s="2" t="s">
        <v>36</v>
      </c>
      <c r="B16" s="3">
        <v>0</v>
      </c>
      <c r="C16" s="5">
        <v>0</v>
      </c>
      <c r="D16" s="5">
        <v>0</v>
      </c>
      <c r="E16" s="3">
        <v>0</v>
      </c>
      <c r="F16" s="3">
        <v>0</v>
      </c>
      <c r="G16" s="3">
        <v>0</v>
      </c>
      <c r="H16" s="3"/>
      <c r="K16" s="4">
        <v>0</v>
      </c>
      <c r="L16" s="5">
        <v>0</v>
      </c>
      <c r="M16" s="5">
        <v>0</v>
      </c>
      <c r="N16" s="3">
        <v>0</v>
      </c>
      <c r="O16" s="3">
        <v>0</v>
      </c>
      <c r="P16" s="4">
        <v>1</v>
      </c>
      <c r="Q16" s="4">
        <v>1</v>
      </c>
      <c r="R16" s="4">
        <v>70</v>
      </c>
      <c r="S16" s="4">
        <v>389</v>
      </c>
      <c r="T16" s="3">
        <v>0</v>
      </c>
      <c r="U16" s="3">
        <v>11.29</v>
      </c>
      <c r="V16" s="5">
        <v>0</v>
      </c>
      <c r="W16" s="3">
        <v>0</v>
      </c>
      <c r="X16" s="5">
        <v>0</v>
      </c>
      <c r="Y16" s="5">
        <v>0</v>
      </c>
      <c r="Z16" s="2" t="s">
        <v>17</v>
      </c>
    </row>
    <row r="17" spans="1:26" ht="13.5" customHeight="1" x14ac:dyDescent="0.2">
      <c r="A17" s="2" t="s">
        <v>38</v>
      </c>
      <c r="B17" s="3">
        <v>0</v>
      </c>
      <c r="C17" s="5">
        <v>0</v>
      </c>
      <c r="D17" s="5">
        <v>0</v>
      </c>
      <c r="E17" s="3">
        <v>0</v>
      </c>
      <c r="F17" s="3">
        <v>0</v>
      </c>
      <c r="G17" s="3">
        <v>0</v>
      </c>
      <c r="H17" s="3"/>
      <c r="K17" s="4">
        <v>0</v>
      </c>
      <c r="L17" s="5">
        <v>0</v>
      </c>
      <c r="M17" s="5">
        <v>0</v>
      </c>
      <c r="N17" s="3">
        <v>0</v>
      </c>
      <c r="O17" s="3">
        <v>0</v>
      </c>
      <c r="P17" s="4">
        <v>1</v>
      </c>
      <c r="Q17" s="4">
        <v>1</v>
      </c>
      <c r="R17" s="4">
        <v>100</v>
      </c>
      <c r="S17" s="4">
        <v>553</v>
      </c>
      <c r="T17" s="3">
        <v>0</v>
      </c>
      <c r="U17" s="3">
        <v>14.38</v>
      </c>
      <c r="V17" s="5">
        <v>0</v>
      </c>
      <c r="W17" s="3">
        <v>0</v>
      </c>
      <c r="X17" s="5">
        <v>0</v>
      </c>
      <c r="Y17" s="5">
        <v>0</v>
      </c>
      <c r="Z17" s="2" t="s">
        <v>17</v>
      </c>
    </row>
    <row r="18" spans="1:26" ht="13.5" customHeight="1" x14ac:dyDescent="0.2">
      <c r="A18" s="2" t="s">
        <v>40</v>
      </c>
      <c r="B18" s="3">
        <v>0</v>
      </c>
      <c r="C18" s="5">
        <v>0</v>
      </c>
      <c r="D18" s="5">
        <v>0</v>
      </c>
      <c r="E18" s="3">
        <v>0</v>
      </c>
      <c r="F18" s="3">
        <v>0</v>
      </c>
      <c r="G18" s="3">
        <v>0</v>
      </c>
      <c r="H18" s="3"/>
      <c r="K18" s="4">
        <v>0</v>
      </c>
      <c r="L18" s="5">
        <v>0</v>
      </c>
      <c r="M18" s="5">
        <v>0</v>
      </c>
      <c r="N18" s="3">
        <v>0</v>
      </c>
      <c r="O18" s="3">
        <v>0</v>
      </c>
      <c r="P18" s="4">
        <v>1</v>
      </c>
      <c r="Q18" s="4">
        <v>1</v>
      </c>
      <c r="R18" s="4">
        <v>150</v>
      </c>
      <c r="S18" s="4">
        <v>799</v>
      </c>
      <c r="T18" s="3">
        <v>0</v>
      </c>
      <c r="U18" s="3">
        <v>20.55</v>
      </c>
      <c r="V18" s="5">
        <v>0</v>
      </c>
      <c r="W18" s="3">
        <v>0</v>
      </c>
      <c r="X18" s="5">
        <v>0</v>
      </c>
      <c r="Y18" s="5">
        <v>0</v>
      </c>
      <c r="Z18" s="2" t="s">
        <v>17</v>
      </c>
    </row>
    <row r="19" spans="1:26" ht="13.5" customHeight="1" x14ac:dyDescent="0.2">
      <c r="A19" s="2" t="s">
        <v>42</v>
      </c>
      <c r="B19" s="3">
        <v>0</v>
      </c>
      <c r="C19" s="5">
        <v>0</v>
      </c>
      <c r="D19" s="5">
        <v>0</v>
      </c>
      <c r="E19" s="3">
        <v>0</v>
      </c>
      <c r="F19" s="3">
        <v>0</v>
      </c>
      <c r="G19" s="3">
        <v>0</v>
      </c>
      <c r="H19" s="3"/>
      <c r="K19" s="4">
        <v>0</v>
      </c>
      <c r="L19" s="5">
        <v>0</v>
      </c>
      <c r="M19" s="5">
        <v>0</v>
      </c>
      <c r="N19" s="3">
        <v>0</v>
      </c>
      <c r="O19" s="3">
        <v>0</v>
      </c>
      <c r="P19" s="4">
        <v>1</v>
      </c>
      <c r="Q19" s="4">
        <v>1</v>
      </c>
      <c r="R19" s="4">
        <v>250</v>
      </c>
      <c r="S19" s="4">
        <v>1283</v>
      </c>
      <c r="T19" s="3">
        <v>0</v>
      </c>
      <c r="U19" s="3">
        <v>28.01</v>
      </c>
      <c r="V19" s="5">
        <v>0</v>
      </c>
      <c r="W19" s="3">
        <v>0</v>
      </c>
      <c r="X19" s="5">
        <v>0</v>
      </c>
      <c r="Y19" s="5">
        <v>0</v>
      </c>
      <c r="Z19" s="2" t="s">
        <v>17</v>
      </c>
    </row>
    <row r="20" spans="1:26" ht="13.5" customHeight="1" x14ac:dyDescent="0.2">
      <c r="A20" s="2" t="s">
        <v>44</v>
      </c>
      <c r="B20" s="3">
        <v>0</v>
      </c>
      <c r="C20" s="5">
        <v>0</v>
      </c>
      <c r="D20" s="5">
        <v>0</v>
      </c>
      <c r="E20" s="3">
        <v>0</v>
      </c>
      <c r="F20" s="3">
        <v>0</v>
      </c>
      <c r="G20" s="3">
        <v>0</v>
      </c>
      <c r="H20" s="3"/>
      <c r="K20" s="4">
        <v>0</v>
      </c>
      <c r="L20" s="5">
        <v>0</v>
      </c>
      <c r="M20" s="5">
        <v>0</v>
      </c>
      <c r="N20" s="3">
        <v>0</v>
      </c>
      <c r="O20" s="3">
        <v>0</v>
      </c>
      <c r="P20" s="4">
        <v>1</v>
      </c>
      <c r="Q20" s="4">
        <v>1</v>
      </c>
      <c r="R20" s="4">
        <v>400</v>
      </c>
      <c r="S20" s="4">
        <v>1886</v>
      </c>
      <c r="T20" s="3">
        <v>0</v>
      </c>
      <c r="U20" s="3">
        <v>32.93</v>
      </c>
      <c r="V20" s="5">
        <v>0</v>
      </c>
      <c r="W20" s="3">
        <v>0</v>
      </c>
      <c r="X20" s="5">
        <v>0</v>
      </c>
      <c r="Y20" s="5">
        <v>0</v>
      </c>
      <c r="Z20" s="2" t="s">
        <v>17</v>
      </c>
    </row>
    <row r="21" spans="1:26" ht="13.5" customHeight="1" x14ac:dyDescent="0.2">
      <c r="A21" s="2" t="s">
        <v>46</v>
      </c>
      <c r="B21" s="3">
        <v>0</v>
      </c>
      <c r="C21" s="5">
        <v>0</v>
      </c>
      <c r="D21" s="5">
        <v>0</v>
      </c>
      <c r="E21" s="3">
        <v>0</v>
      </c>
      <c r="F21" s="3">
        <v>0</v>
      </c>
      <c r="G21" s="3">
        <v>0</v>
      </c>
      <c r="H21" s="3"/>
      <c r="K21" s="4">
        <v>0</v>
      </c>
      <c r="L21" s="5">
        <v>0</v>
      </c>
      <c r="M21" s="5">
        <v>0</v>
      </c>
      <c r="N21" s="3">
        <v>0</v>
      </c>
      <c r="O21" s="3">
        <v>0</v>
      </c>
      <c r="P21" s="4">
        <v>1</v>
      </c>
      <c r="Q21" s="4">
        <v>2</v>
      </c>
      <c r="R21" s="4">
        <v>125</v>
      </c>
      <c r="S21" s="4">
        <v>656</v>
      </c>
      <c r="T21" s="3">
        <v>0</v>
      </c>
      <c r="U21" s="3">
        <v>11.29</v>
      </c>
      <c r="V21" s="5">
        <v>0</v>
      </c>
      <c r="W21" s="3">
        <v>0</v>
      </c>
      <c r="X21" s="5">
        <v>0</v>
      </c>
      <c r="Y21" s="5">
        <v>0</v>
      </c>
      <c r="Z21" s="2" t="s">
        <v>17</v>
      </c>
    </row>
    <row r="22" spans="1:26" ht="13.5" customHeight="1" x14ac:dyDescent="0.2">
      <c r="A22" s="2" t="s">
        <v>48</v>
      </c>
      <c r="B22" s="3">
        <v>0</v>
      </c>
      <c r="C22" s="5">
        <v>0</v>
      </c>
      <c r="D22" s="5">
        <v>0</v>
      </c>
      <c r="E22" s="3">
        <v>0</v>
      </c>
      <c r="F22" s="3">
        <v>0</v>
      </c>
      <c r="G22" s="3">
        <v>0</v>
      </c>
      <c r="H22" s="3"/>
      <c r="K22" s="4">
        <v>0</v>
      </c>
      <c r="L22" s="5">
        <v>0</v>
      </c>
      <c r="M22" s="5">
        <v>0</v>
      </c>
      <c r="N22" s="3">
        <v>0</v>
      </c>
      <c r="O22" s="3">
        <v>0</v>
      </c>
      <c r="P22" s="4">
        <v>1</v>
      </c>
      <c r="Q22" s="4">
        <v>2</v>
      </c>
      <c r="R22" s="4">
        <v>175</v>
      </c>
      <c r="S22" s="4">
        <v>881</v>
      </c>
      <c r="T22" s="3">
        <v>0</v>
      </c>
      <c r="U22" s="3">
        <v>14.38</v>
      </c>
      <c r="V22" s="5">
        <v>0</v>
      </c>
      <c r="W22" s="3">
        <v>0</v>
      </c>
      <c r="X22" s="5">
        <v>0</v>
      </c>
      <c r="Y22" s="5">
        <v>0</v>
      </c>
      <c r="Z22" s="2" t="s">
        <v>17</v>
      </c>
    </row>
    <row r="23" spans="1:26" ht="13.5" customHeight="1" x14ac:dyDescent="0.2">
      <c r="A23" s="2" t="s">
        <v>50</v>
      </c>
      <c r="B23" s="3">
        <v>0</v>
      </c>
      <c r="C23" s="5">
        <v>0</v>
      </c>
      <c r="D23" s="5">
        <v>0</v>
      </c>
      <c r="E23" s="3">
        <v>0</v>
      </c>
      <c r="F23" s="3">
        <v>0</v>
      </c>
      <c r="G23" s="3">
        <v>0</v>
      </c>
      <c r="H23" s="3"/>
      <c r="K23" s="4">
        <v>0</v>
      </c>
      <c r="L23" s="5">
        <v>0</v>
      </c>
      <c r="M23" s="5">
        <v>0</v>
      </c>
      <c r="N23" s="3">
        <v>0</v>
      </c>
      <c r="O23" s="3">
        <v>0</v>
      </c>
      <c r="P23" s="4">
        <v>1</v>
      </c>
      <c r="Q23" s="4">
        <v>2</v>
      </c>
      <c r="R23" s="4">
        <v>250</v>
      </c>
      <c r="S23" s="4">
        <v>1210</v>
      </c>
      <c r="T23" s="3">
        <v>0</v>
      </c>
      <c r="U23" s="3">
        <v>20.010000000000002</v>
      </c>
      <c r="V23" s="5">
        <v>0</v>
      </c>
      <c r="W23" s="3">
        <v>0</v>
      </c>
      <c r="X23" s="5">
        <v>0</v>
      </c>
      <c r="Y23" s="5">
        <v>0</v>
      </c>
      <c r="Z23" s="2" t="s">
        <v>17</v>
      </c>
    </row>
    <row r="24" spans="1:26" ht="13.5" customHeight="1" x14ac:dyDescent="0.2">
      <c r="A24" s="2" t="s">
        <v>52</v>
      </c>
      <c r="B24" s="3">
        <v>0</v>
      </c>
      <c r="C24" s="5">
        <v>0</v>
      </c>
      <c r="D24" s="5">
        <v>0</v>
      </c>
      <c r="E24" s="3">
        <v>0</v>
      </c>
      <c r="F24" s="3">
        <v>0</v>
      </c>
      <c r="G24" s="3">
        <v>0</v>
      </c>
      <c r="H24" s="3"/>
      <c r="K24" s="4">
        <v>0</v>
      </c>
      <c r="L24" s="5">
        <v>0</v>
      </c>
      <c r="M24" s="5">
        <v>0</v>
      </c>
      <c r="N24" s="3">
        <v>0</v>
      </c>
      <c r="O24" s="3">
        <v>0</v>
      </c>
      <c r="P24" s="4">
        <v>1</v>
      </c>
      <c r="Q24" s="4">
        <v>2</v>
      </c>
      <c r="R24" s="4">
        <v>400</v>
      </c>
      <c r="S24" s="4">
        <v>1906</v>
      </c>
      <c r="T24" s="3">
        <v>0</v>
      </c>
      <c r="U24" s="3">
        <v>28.01</v>
      </c>
      <c r="V24" s="5">
        <v>0</v>
      </c>
      <c r="W24" s="3">
        <v>0</v>
      </c>
      <c r="X24" s="5">
        <v>0</v>
      </c>
      <c r="Y24" s="5">
        <v>0</v>
      </c>
      <c r="Z24" s="2" t="s">
        <v>17</v>
      </c>
    </row>
    <row r="25" spans="1:26" ht="13.5" customHeight="1" x14ac:dyDescent="0.2">
      <c r="A25" s="2" t="s">
        <v>54</v>
      </c>
      <c r="B25" s="3">
        <v>0</v>
      </c>
      <c r="C25" s="5">
        <v>0</v>
      </c>
      <c r="D25" s="5">
        <v>0</v>
      </c>
      <c r="E25" s="3">
        <v>0</v>
      </c>
      <c r="F25" s="3">
        <v>0</v>
      </c>
      <c r="G25" s="3">
        <v>0</v>
      </c>
      <c r="H25" s="3"/>
      <c r="K25" s="4">
        <v>0</v>
      </c>
      <c r="L25" s="5">
        <v>0</v>
      </c>
      <c r="M25" s="5">
        <v>0</v>
      </c>
      <c r="N25" s="3">
        <v>0</v>
      </c>
      <c r="O25" s="3">
        <v>0</v>
      </c>
      <c r="P25" s="4">
        <v>1</v>
      </c>
      <c r="Q25" s="4">
        <v>5</v>
      </c>
      <c r="R25" s="4">
        <v>70</v>
      </c>
      <c r="S25" s="4">
        <v>389</v>
      </c>
      <c r="T25" s="3">
        <v>0</v>
      </c>
      <c r="U25" s="3">
        <v>41.05</v>
      </c>
      <c r="V25" s="5">
        <v>0</v>
      </c>
      <c r="W25" s="3">
        <v>0</v>
      </c>
      <c r="X25" s="5">
        <v>0</v>
      </c>
      <c r="Y25" s="5">
        <v>0</v>
      </c>
      <c r="Z25" s="2" t="s">
        <v>17</v>
      </c>
    </row>
    <row r="26" spans="1:26" ht="13.5" customHeight="1" x14ac:dyDescent="0.2">
      <c r="A26" s="2" t="s">
        <v>56</v>
      </c>
      <c r="B26" s="3">
        <v>0</v>
      </c>
      <c r="C26" s="5">
        <v>0</v>
      </c>
      <c r="D26" s="5">
        <v>0</v>
      </c>
      <c r="E26" s="3">
        <v>0</v>
      </c>
      <c r="F26" s="3">
        <v>0</v>
      </c>
      <c r="G26" s="3">
        <v>0</v>
      </c>
      <c r="H26" s="3"/>
      <c r="K26" s="4">
        <v>0</v>
      </c>
      <c r="L26" s="5">
        <v>0</v>
      </c>
      <c r="M26" s="5">
        <v>0</v>
      </c>
      <c r="N26" s="3">
        <v>0</v>
      </c>
      <c r="O26" s="3">
        <v>0</v>
      </c>
      <c r="P26" s="4">
        <v>2</v>
      </c>
      <c r="Q26" s="4">
        <v>5</v>
      </c>
      <c r="R26" s="4">
        <v>70</v>
      </c>
      <c r="S26" s="4">
        <v>389</v>
      </c>
      <c r="T26" s="3">
        <v>0</v>
      </c>
      <c r="U26" s="3">
        <v>4.54</v>
      </c>
      <c r="V26" s="5">
        <v>0</v>
      </c>
      <c r="W26" s="3">
        <v>0</v>
      </c>
      <c r="X26" s="5">
        <v>0</v>
      </c>
      <c r="Y26" s="5">
        <v>0</v>
      </c>
      <c r="Z26" s="2" t="s">
        <v>17</v>
      </c>
    </row>
    <row r="27" spans="1:26" ht="13.5" customHeight="1" x14ac:dyDescent="0.2">
      <c r="A27" s="2" t="s">
        <v>58</v>
      </c>
      <c r="B27" s="3">
        <v>0</v>
      </c>
      <c r="C27" s="5">
        <v>0</v>
      </c>
      <c r="D27" s="5">
        <v>0</v>
      </c>
      <c r="E27" s="3">
        <v>0</v>
      </c>
      <c r="F27" s="3">
        <v>0</v>
      </c>
      <c r="G27" s="3">
        <v>0</v>
      </c>
      <c r="H27" s="3"/>
      <c r="K27" s="4">
        <v>0</v>
      </c>
      <c r="L27" s="5">
        <v>0</v>
      </c>
      <c r="M27" s="5">
        <v>0</v>
      </c>
      <c r="N27" s="3">
        <v>0</v>
      </c>
      <c r="O27" s="3">
        <v>0</v>
      </c>
      <c r="P27" s="4">
        <v>2</v>
      </c>
      <c r="Q27" s="4">
        <v>1</v>
      </c>
      <c r="R27" s="4">
        <v>100</v>
      </c>
      <c r="S27" s="4">
        <v>553</v>
      </c>
      <c r="T27" s="3">
        <v>0</v>
      </c>
      <c r="U27" s="3">
        <v>6</v>
      </c>
      <c r="V27" s="5">
        <v>0</v>
      </c>
      <c r="W27" s="3">
        <v>0</v>
      </c>
      <c r="X27" s="5">
        <v>0</v>
      </c>
      <c r="Y27" s="5">
        <v>0</v>
      </c>
      <c r="Z27" s="2" t="s">
        <v>17</v>
      </c>
    </row>
    <row r="28" spans="1:26" ht="13.5" customHeight="1" x14ac:dyDescent="0.2">
      <c r="A28" s="2" t="s">
        <v>60</v>
      </c>
      <c r="B28" s="3">
        <v>0</v>
      </c>
      <c r="C28" s="5">
        <v>0</v>
      </c>
      <c r="D28" s="5">
        <v>0</v>
      </c>
      <c r="E28" s="3">
        <v>0</v>
      </c>
      <c r="F28" s="3">
        <v>0</v>
      </c>
      <c r="G28" s="3">
        <v>0</v>
      </c>
      <c r="H28" s="3"/>
      <c r="K28" s="4">
        <v>0</v>
      </c>
      <c r="L28" s="5">
        <v>0</v>
      </c>
      <c r="M28" s="5">
        <v>0</v>
      </c>
      <c r="N28" s="3">
        <v>0</v>
      </c>
      <c r="O28" s="3">
        <v>0</v>
      </c>
      <c r="P28" s="4">
        <v>2</v>
      </c>
      <c r="Q28" s="4">
        <v>5</v>
      </c>
      <c r="R28" s="4">
        <v>150</v>
      </c>
      <c r="S28" s="4">
        <v>779</v>
      </c>
      <c r="T28" s="3">
        <v>0</v>
      </c>
      <c r="U28" s="3">
        <v>8.09</v>
      </c>
      <c r="V28" s="5">
        <v>0</v>
      </c>
      <c r="W28" s="3">
        <v>0</v>
      </c>
      <c r="X28" s="5">
        <v>0</v>
      </c>
      <c r="Y28" s="5">
        <v>0</v>
      </c>
      <c r="Z28" s="2" t="s">
        <v>17</v>
      </c>
    </row>
    <row r="29" spans="1:26" ht="13.5" customHeight="1" x14ac:dyDescent="0.2">
      <c r="A29" s="2" t="s">
        <v>62</v>
      </c>
      <c r="B29" s="3">
        <v>0</v>
      </c>
      <c r="C29" s="5">
        <v>0</v>
      </c>
      <c r="D29" s="5">
        <v>0</v>
      </c>
      <c r="E29" s="3">
        <v>0</v>
      </c>
      <c r="F29" s="3">
        <v>0</v>
      </c>
      <c r="G29" s="3">
        <v>0</v>
      </c>
      <c r="H29" s="3"/>
      <c r="K29" s="4">
        <v>0</v>
      </c>
      <c r="L29" s="5">
        <v>0</v>
      </c>
      <c r="M29" s="5">
        <v>0</v>
      </c>
      <c r="N29" s="3">
        <v>0</v>
      </c>
      <c r="O29" s="3">
        <v>0</v>
      </c>
      <c r="P29" s="4">
        <v>2</v>
      </c>
      <c r="Q29" s="4">
        <v>1</v>
      </c>
      <c r="R29" s="4">
        <v>250</v>
      </c>
      <c r="S29" s="4">
        <v>1283</v>
      </c>
      <c r="T29" s="3">
        <v>0</v>
      </c>
      <c r="U29" s="3">
        <v>12.83</v>
      </c>
      <c r="V29" s="5">
        <v>0</v>
      </c>
      <c r="W29" s="3">
        <v>0</v>
      </c>
      <c r="X29" s="5">
        <v>0</v>
      </c>
      <c r="Y29" s="5">
        <v>0</v>
      </c>
      <c r="Z29" s="2" t="s">
        <v>17</v>
      </c>
    </row>
    <row r="30" spans="1:26" ht="13.5" customHeight="1" x14ac:dyDescent="0.2">
      <c r="A30" s="2" t="s">
        <v>64</v>
      </c>
      <c r="B30" s="3">
        <v>0</v>
      </c>
      <c r="C30" s="5">
        <v>0</v>
      </c>
      <c r="D30" s="5">
        <v>0</v>
      </c>
      <c r="E30" s="3">
        <v>0</v>
      </c>
      <c r="F30" s="3">
        <v>0</v>
      </c>
      <c r="G30" s="3">
        <v>0</v>
      </c>
      <c r="H30" s="3"/>
      <c r="K30" s="4">
        <v>0</v>
      </c>
      <c r="L30" s="5">
        <v>0</v>
      </c>
      <c r="M30" s="5">
        <v>0</v>
      </c>
      <c r="N30" s="3">
        <v>0</v>
      </c>
      <c r="O30" s="3">
        <v>0</v>
      </c>
      <c r="P30" s="4">
        <v>2</v>
      </c>
      <c r="Q30" s="4">
        <v>1</v>
      </c>
      <c r="R30" s="4">
        <v>400</v>
      </c>
      <c r="S30" s="4">
        <v>1886</v>
      </c>
      <c r="T30" s="3">
        <v>0</v>
      </c>
      <c r="U30" s="3">
        <v>20.18</v>
      </c>
      <c r="V30" s="5">
        <v>0</v>
      </c>
      <c r="W30" s="3">
        <v>0</v>
      </c>
      <c r="X30" s="5">
        <v>0</v>
      </c>
      <c r="Y30" s="5">
        <v>0</v>
      </c>
      <c r="Z30" s="2" t="s">
        <v>17</v>
      </c>
    </row>
    <row r="31" spans="1:26" ht="13.5" customHeight="1" x14ac:dyDescent="0.2">
      <c r="A31" s="2" t="s">
        <v>66</v>
      </c>
      <c r="B31" s="3">
        <v>0</v>
      </c>
      <c r="C31" s="5">
        <v>0</v>
      </c>
      <c r="D31" s="5">
        <v>0</v>
      </c>
      <c r="E31" s="3">
        <v>0</v>
      </c>
      <c r="F31" s="3">
        <v>0</v>
      </c>
      <c r="G31" s="3">
        <v>0</v>
      </c>
      <c r="H31" s="3"/>
      <c r="K31" s="4">
        <v>0</v>
      </c>
      <c r="L31" s="5">
        <v>0</v>
      </c>
      <c r="M31" s="5">
        <v>0</v>
      </c>
      <c r="N31" s="3">
        <v>0</v>
      </c>
      <c r="O31" s="3">
        <v>0</v>
      </c>
      <c r="P31" s="4">
        <v>2</v>
      </c>
      <c r="Q31" s="4">
        <v>2</v>
      </c>
      <c r="R31" s="4">
        <v>125</v>
      </c>
      <c r="S31" s="4">
        <v>656</v>
      </c>
      <c r="T31" s="3">
        <v>0</v>
      </c>
      <c r="U31" s="3">
        <v>6.83</v>
      </c>
      <c r="V31" s="5">
        <v>0</v>
      </c>
      <c r="W31" s="3">
        <v>0</v>
      </c>
      <c r="X31" s="5">
        <v>0</v>
      </c>
      <c r="Y31" s="5">
        <v>0</v>
      </c>
      <c r="Z31" s="2" t="s">
        <v>17</v>
      </c>
    </row>
    <row r="32" spans="1:26" ht="13.5" customHeight="1" x14ac:dyDescent="0.2">
      <c r="A32" s="2" t="s">
        <v>68</v>
      </c>
      <c r="B32" s="3">
        <v>0</v>
      </c>
      <c r="C32" s="5">
        <v>0</v>
      </c>
      <c r="D32" s="5">
        <v>0</v>
      </c>
      <c r="E32" s="3">
        <v>0</v>
      </c>
      <c r="F32" s="3">
        <v>0</v>
      </c>
      <c r="G32" s="3">
        <v>0</v>
      </c>
      <c r="H32" s="3"/>
      <c r="K32" s="4">
        <v>0</v>
      </c>
      <c r="L32" s="5">
        <v>0</v>
      </c>
      <c r="M32" s="5">
        <v>0</v>
      </c>
      <c r="N32" s="3">
        <v>0</v>
      </c>
      <c r="O32" s="3">
        <v>0</v>
      </c>
      <c r="P32" s="4">
        <v>2</v>
      </c>
      <c r="Q32" s="4">
        <v>2</v>
      </c>
      <c r="R32" s="4">
        <v>175</v>
      </c>
      <c r="S32" s="4">
        <v>881</v>
      </c>
      <c r="T32" s="3">
        <v>0</v>
      </c>
      <c r="U32" s="3">
        <v>9.23</v>
      </c>
      <c r="V32" s="5">
        <v>0</v>
      </c>
      <c r="W32" s="3">
        <v>0</v>
      </c>
      <c r="X32" s="5">
        <v>0</v>
      </c>
      <c r="Y32" s="5">
        <v>0</v>
      </c>
      <c r="Z32" s="2" t="s">
        <v>17</v>
      </c>
    </row>
    <row r="33" spans="1:26" ht="13.5" customHeight="1" x14ac:dyDescent="0.2">
      <c r="A33" s="2" t="s">
        <v>70</v>
      </c>
      <c r="B33" s="3">
        <v>0</v>
      </c>
      <c r="C33" s="5">
        <v>0</v>
      </c>
      <c r="D33" s="5">
        <v>0</v>
      </c>
      <c r="E33" s="3">
        <v>0</v>
      </c>
      <c r="F33" s="3">
        <v>0</v>
      </c>
      <c r="G33" s="3">
        <v>0</v>
      </c>
      <c r="H33" s="3"/>
      <c r="K33" s="4">
        <v>0</v>
      </c>
      <c r="L33" s="5">
        <v>0</v>
      </c>
      <c r="M33" s="5">
        <v>0</v>
      </c>
      <c r="N33" s="3">
        <v>0</v>
      </c>
      <c r="O33" s="3">
        <v>0</v>
      </c>
      <c r="P33" s="4">
        <v>2</v>
      </c>
      <c r="Q33" s="4">
        <v>2</v>
      </c>
      <c r="R33" s="4">
        <v>250</v>
      </c>
      <c r="S33" s="4">
        <v>1210</v>
      </c>
      <c r="T33" s="3">
        <v>0</v>
      </c>
      <c r="U33" s="3">
        <v>12.74</v>
      </c>
      <c r="V33" s="5">
        <v>0</v>
      </c>
      <c r="W33" s="3">
        <v>0</v>
      </c>
      <c r="X33" s="5">
        <v>0</v>
      </c>
      <c r="Y33" s="5">
        <v>0</v>
      </c>
      <c r="Z33" s="2" t="s">
        <v>17</v>
      </c>
    </row>
    <row r="34" spans="1:26" ht="13.5" customHeight="1" x14ac:dyDescent="0.2">
      <c r="A34" s="2" t="s">
        <v>72</v>
      </c>
      <c r="B34" s="3">
        <v>0</v>
      </c>
      <c r="C34" s="5">
        <v>0</v>
      </c>
      <c r="D34" s="5">
        <v>0</v>
      </c>
      <c r="E34" s="3">
        <v>0</v>
      </c>
      <c r="F34" s="3">
        <v>0</v>
      </c>
      <c r="G34" s="3">
        <v>0</v>
      </c>
      <c r="H34" s="3"/>
      <c r="K34" s="4">
        <v>0</v>
      </c>
      <c r="L34" s="5">
        <v>0</v>
      </c>
      <c r="M34" s="5">
        <v>0</v>
      </c>
      <c r="N34" s="3">
        <v>0</v>
      </c>
      <c r="O34" s="3">
        <v>0</v>
      </c>
      <c r="P34" s="4">
        <v>2</v>
      </c>
      <c r="Q34" s="4">
        <v>2</v>
      </c>
      <c r="R34" s="4">
        <v>400</v>
      </c>
      <c r="S34" s="4">
        <v>1906</v>
      </c>
      <c r="T34" s="3">
        <v>0</v>
      </c>
      <c r="U34" s="3">
        <v>20.18</v>
      </c>
      <c r="V34" s="5">
        <v>0</v>
      </c>
      <c r="W34" s="3">
        <v>0</v>
      </c>
      <c r="X34" s="5">
        <v>0</v>
      </c>
      <c r="Y34" s="5">
        <v>0</v>
      </c>
      <c r="Z34" s="2" t="s">
        <v>17</v>
      </c>
    </row>
    <row r="35" spans="1:26" ht="13.5" customHeight="1" x14ac:dyDescent="0.2">
      <c r="A35" s="2" t="s">
        <v>74</v>
      </c>
      <c r="B35" s="3">
        <v>0</v>
      </c>
      <c r="C35" s="5">
        <v>0</v>
      </c>
      <c r="D35" s="5">
        <v>0</v>
      </c>
      <c r="E35" s="3">
        <v>0</v>
      </c>
      <c r="F35" s="3">
        <v>0</v>
      </c>
      <c r="G35" s="3">
        <v>0</v>
      </c>
      <c r="H35" s="3"/>
      <c r="K35" s="4">
        <v>0</v>
      </c>
      <c r="L35" s="5">
        <v>0</v>
      </c>
      <c r="M35" s="5">
        <v>0</v>
      </c>
      <c r="N35" s="3">
        <v>0</v>
      </c>
      <c r="O35" s="3">
        <v>0</v>
      </c>
      <c r="P35" s="4">
        <v>2</v>
      </c>
      <c r="Q35" s="4">
        <v>1</v>
      </c>
      <c r="R35" s="4">
        <v>200</v>
      </c>
      <c r="S35" s="4">
        <v>1033</v>
      </c>
      <c r="T35" s="3">
        <v>0</v>
      </c>
      <c r="U35" s="3">
        <v>11.12</v>
      </c>
      <c r="V35" s="5">
        <v>0</v>
      </c>
      <c r="W35" s="3">
        <v>0</v>
      </c>
      <c r="X35" s="5">
        <v>0</v>
      </c>
      <c r="Y35" s="5">
        <v>0</v>
      </c>
      <c r="Z35" s="2" t="s">
        <v>17</v>
      </c>
    </row>
    <row r="36" spans="1:26" ht="13.5" customHeight="1" x14ac:dyDescent="0.2">
      <c r="A36" s="2" t="s">
        <v>76</v>
      </c>
      <c r="B36" s="3">
        <v>0</v>
      </c>
      <c r="C36" s="5">
        <v>0</v>
      </c>
      <c r="D36" s="5">
        <v>0</v>
      </c>
      <c r="E36" s="3">
        <v>0</v>
      </c>
      <c r="F36" s="3">
        <v>0</v>
      </c>
      <c r="G36" s="3">
        <v>0</v>
      </c>
      <c r="H36" s="3"/>
      <c r="K36" s="4">
        <v>0</v>
      </c>
      <c r="L36" s="5">
        <v>0</v>
      </c>
      <c r="M36" s="5">
        <v>0</v>
      </c>
      <c r="N36" s="3">
        <v>0</v>
      </c>
      <c r="O36" s="3">
        <v>0</v>
      </c>
      <c r="P36" s="4">
        <v>1</v>
      </c>
      <c r="Q36" s="4">
        <v>1</v>
      </c>
      <c r="R36" s="4">
        <v>200</v>
      </c>
      <c r="S36" s="4">
        <v>1033</v>
      </c>
      <c r="T36" s="3">
        <v>0</v>
      </c>
      <c r="U36" s="3">
        <v>22.56</v>
      </c>
      <c r="V36" s="5">
        <v>0</v>
      </c>
      <c r="W36" s="3">
        <v>0</v>
      </c>
      <c r="X36" s="5">
        <v>0</v>
      </c>
      <c r="Y36" s="5">
        <v>0</v>
      </c>
      <c r="Z36" s="2" t="s">
        <v>17</v>
      </c>
    </row>
    <row r="37" spans="1:26" ht="13.5" customHeight="1" x14ac:dyDescent="0.2">
      <c r="A37" s="2" t="s">
        <v>78</v>
      </c>
      <c r="B37" s="3">
        <v>0</v>
      </c>
      <c r="C37" s="5">
        <v>0</v>
      </c>
      <c r="D37" s="5">
        <v>0</v>
      </c>
      <c r="E37" s="3">
        <v>0</v>
      </c>
      <c r="F37" s="3">
        <v>0</v>
      </c>
      <c r="G37" s="3">
        <v>0</v>
      </c>
      <c r="H37" s="3"/>
      <c r="K37" s="4">
        <v>0</v>
      </c>
      <c r="L37" s="5">
        <v>0</v>
      </c>
      <c r="M37" s="5">
        <v>0</v>
      </c>
      <c r="N37" s="3">
        <v>0</v>
      </c>
      <c r="O37" s="3">
        <v>0</v>
      </c>
      <c r="P37" s="4">
        <v>1</v>
      </c>
      <c r="Q37" s="4">
        <v>1</v>
      </c>
      <c r="R37" s="4">
        <v>70</v>
      </c>
      <c r="S37" s="4">
        <v>389</v>
      </c>
      <c r="T37" s="3">
        <v>0</v>
      </c>
      <c r="U37" s="3">
        <v>11.29</v>
      </c>
      <c r="V37" s="5">
        <v>0</v>
      </c>
      <c r="W37" s="3">
        <v>0</v>
      </c>
      <c r="X37" s="5">
        <v>0</v>
      </c>
      <c r="Y37" s="5">
        <v>0</v>
      </c>
      <c r="Z37" s="2" t="s">
        <v>17</v>
      </c>
    </row>
    <row r="38" spans="1:26" ht="13.5" customHeight="1" x14ac:dyDescent="0.2">
      <c r="A38" s="2" t="s">
        <v>80</v>
      </c>
      <c r="B38" s="3">
        <v>0</v>
      </c>
      <c r="C38" s="5">
        <v>0</v>
      </c>
      <c r="D38" s="5">
        <v>0</v>
      </c>
      <c r="E38" s="3">
        <v>0</v>
      </c>
      <c r="F38" s="3">
        <v>0</v>
      </c>
      <c r="G38" s="3">
        <v>0</v>
      </c>
      <c r="H38" s="3"/>
      <c r="K38" s="4">
        <v>0</v>
      </c>
      <c r="L38" s="5">
        <v>0</v>
      </c>
      <c r="M38" s="5">
        <v>0</v>
      </c>
      <c r="N38" s="3">
        <v>0</v>
      </c>
      <c r="O38" s="3">
        <v>0</v>
      </c>
      <c r="P38" s="4">
        <v>1</v>
      </c>
      <c r="Q38" s="4">
        <v>1</v>
      </c>
      <c r="R38" s="4">
        <v>100</v>
      </c>
      <c r="S38" s="4">
        <v>553</v>
      </c>
      <c r="T38" s="3">
        <v>0</v>
      </c>
      <c r="U38" s="3">
        <v>14.35</v>
      </c>
      <c r="V38" s="5">
        <v>0</v>
      </c>
      <c r="W38" s="3">
        <v>0</v>
      </c>
      <c r="X38" s="5">
        <v>0</v>
      </c>
      <c r="Y38" s="5">
        <v>0</v>
      </c>
      <c r="Z38" s="2" t="s">
        <v>17</v>
      </c>
    </row>
    <row r="39" spans="1:26" ht="13.5" customHeight="1" x14ac:dyDescent="0.2">
      <c r="A39" s="2" t="s">
        <v>82</v>
      </c>
      <c r="B39" s="3">
        <v>0</v>
      </c>
      <c r="C39" s="5">
        <v>0</v>
      </c>
      <c r="D39" s="5">
        <v>0</v>
      </c>
      <c r="E39" s="3">
        <v>0</v>
      </c>
      <c r="F39" s="3">
        <v>0</v>
      </c>
      <c r="G39" s="3">
        <v>0</v>
      </c>
      <c r="H39" s="3"/>
      <c r="K39" s="4">
        <v>0</v>
      </c>
      <c r="L39" s="5">
        <v>0</v>
      </c>
      <c r="M39" s="5">
        <v>0</v>
      </c>
      <c r="N39" s="3">
        <v>0</v>
      </c>
      <c r="O39" s="3">
        <v>0</v>
      </c>
      <c r="P39" s="4">
        <v>1</v>
      </c>
      <c r="Q39" s="4">
        <v>1</v>
      </c>
      <c r="R39" s="4">
        <v>150</v>
      </c>
      <c r="S39" s="4">
        <v>799</v>
      </c>
      <c r="T39" s="3">
        <v>0</v>
      </c>
      <c r="U39" s="3">
        <v>20.55</v>
      </c>
      <c r="V39" s="5">
        <v>0</v>
      </c>
      <c r="W39" s="3">
        <v>0</v>
      </c>
      <c r="X39" s="5">
        <v>0</v>
      </c>
      <c r="Y39" s="5">
        <v>0</v>
      </c>
      <c r="Z39" s="2" t="s">
        <v>17</v>
      </c>
    </row>
    <row r="40" spans="1:26" ht="13.5" customHeight="1" x14ac:dyDescent="0.2">
      <c r="A40" s="2" t="s">
        <v>84</v>
      </c>
      <c r="B40" s="3">
        <v>0</v>
      </c>
      <c r="C40" s="5">
        <v>0</v>
      </c>
      <c r="D40" s="5">
        <v>0</v>
      </c>
      <c r="E40" s="3">
        <v>0</v>
      </c>
      <c r="F40" s="3">
        <v>0</v>
      </c>
      <c r="G40" s="3">
        <v>0</v>
      </c>
      <c r="H40" s="3"/>
      <c r="K40" s="4">
        <v>0</v>
      </c>
      <c r="L40" s="5">
        <v>0</v>
      </c>
      <c r="M40" s="5">
        <v>0</v>
      </c>
      <c r="N40" s="3">
        <v>0</v>
      </c>
      <c r="O40" s="3">
        <v>0</v>
      </c>
      <c r="P40" s="4">
        <v>1</v>
      </c>
      <c r="Q40" s="4">
        <v>1</v>
      </c>
      <c r="R40" s="4">
        <v>250</v>
      </c>
      <c r="S40" s="4">
        <v>1283</v>
      </c>
      <c r="T40" s="3">
        <v>0</v>
      </c>
      <c r="U40" s="3">
        <v>28.01</v>
      </c>
      <c r="V40" s="5">
        <v>0</v>
      </c>
      <c r="W40" s="3">
        <v>0</v>
      </c>
      <c r="X40" s="5">
        <v>0</v>
      </c>
      <c r="Y40" s="5">
        <v>0</v>
      </c>
      <c r="Z40" s="2" t="s">
        <v>17</v>
      </c>
    </row>
    <row r="41" spans="1:26" ht="13.5" customHeight="1" x14ac:dyDescent="0.2">
      <c r="A41" s="2" t="s">
        <v>86</v>
      </c>
      <c r="B41" s="3">
        <v>0</v>
      </c>
      <c r="C41" s="5">
        <v>0</v>
      </c>
      <c r="D41" s="5">
        <v>0</v>
      </c>
      <c r="E41" s="3">
        <v>0</v>
      </c>
      <c r="F41" s="3">
        <v>0</v>
      </c>
      <c r="G41" s="3">
        <v>0</v>
      </c>
      <c r="H41" s="3"/>
      <c r="K41" s="4">
        <v>0</v>
      </c>
      <c r="L41" s="5">
        <v>0</v>
      </c>
      <c r="M41" s="5">
        <v>0</v>
      </c>
      <c r="N41" s="3">
        <v>0</v>
      </c>
      <c r="O41" s="3">
        <v>0</v>
      </c>
      <c r="P41" s="4">
        <v>1</v>
      </c>
      <c r="Q41" s="4">
        <v>1</v>
      </c>
      <c r="R41" s="4">
        <v>400</v>
      </c>
      <c r="S41" s="4">
        <v>1886</v>
      </c>
      <c r="T41" s="3">
        <v>0</v>
      </c>
      <c r="U41" s="3">
        <v>32.93</v>
      </c>
      <c r="V41" s="5">
        <v>0</v>
      </c>
      <c r="W41" s="3">
        <v>0</v>
      </c>
      <c r="X41" s="5">
        <v>0</v>
      </c>
      <c r="Y41" s="5">
        <v>0</v>
      </c>
      <c r="Z41" s="2" t="s">
        <v>17</v>
      </c>
    </row>
    <row r="42" spans="1:26" ht="13.5" customHeight="1" x14ac:dyDescent="0.2">
      <c r="A42" s="2" t="s">
        <v>88</v>
      </c>
      <c r="B42" s="3">
        <v>0</v>
      </c>
      <c r="C42" s="5">
        <v>0</v>
      </c>
      <c r="D42" s="5">
        <v>0</v>
      </c>
      <c r="E42" s="3">
        <v>0</v>
      </c>
      <c r="F42" s="3">
        <v>0</v>
      </c>
      <c r="G42" s="3">
        <v>0</v>
      </c>
      <c r="H42" s="3"/>
      <c r="K42" s="4">
        <v>0</v>
      </c>
      <c r="L42" s="5">
        <v>0</v>
      </c>
      <c r="M42" s="5">
        <v>0</v>
      </c>
      <c r="N42" s="3">
        <v>0</v>
      </c>
      <c r="O42" s="3">
        <v>0</v>
      </c>
      <c r="P42" s="4">
        <v>1</v>
      </c>
      <c r="Q42" s="4">
        <v>2</v>
      </c>
      <c r="R42" s="4">
        <v>125</v>
      </c>
      <c r="S42" s="4">
        <v>656</v>
      </c>
      <c r="T42" s="3">
        <v>0</v>
      </c>
      <c r="U42" s="3">
        <v>11.29</v>
      </c>
      <c r="V42" s="5">
        <v>0</v>
      </c>
      <c r="W42" s="3">
        <v>0</v>
      </c>
      <c r="X42" s="5">
        <v>0</v>
      </c>
      <c r="Y42" s="5">
        <v>0</v>
      </c>
      <c r="Z42" s="2" t="s">
        <v>17</v>
      </c>
    </row>
    <row r="43" spans="1:26" ht="13.5" customHeight="1" x14ac:dyDescent="0.2">
      <c r="A43" s="2" t="s">
        <v>90</v>
      </c>
      <c r="B43" s="3">
        <v>0</v>
      </c>
      <c r="C43" s="5">
        <v>0</v>
      </c>
      <c r="D43" s="5">
        <v>0</v>
      </c>
      <c r="E43" s="3">
        <v>0</v>
      </c>
      <c r="F43" s="3">
        <v>0</v>
      </c>
      <c r="G43" s="3">
        <v>0</v>
      </c>
      <c r="H43" s="3"/>
      <c r="K43" s="4">
        <v>0</v>
      </c>
      <c r="L43" s="5">
        <v>0</v>
      </c>
      <c r="M43" s="5">
        <v>0</v>
      </c>
      <c r="N43" s="3">
        <v>0</v>
      </c>
      <c r="O43" s="3">
        <v>0</v>
      </c>
      <c r="P43" s="4">
        <v>1</v>
      </c>
      <c r="Q43" s="4">
        <v>2</v>
      </c>
      <c r="R43" s="4">
        <v>175</v>
      </c>
      <c r="S43" s="4">
        <v>881</v>
      </c>
      <c r="T43" s="3">
        <v>0</v>
      </c>
      <c r="U43" s="3">
        <v>14.38</v>
      </c>
      <c r="V43" s="5">
        <v>0</v>
      </c>
      <c r="W43" s="3">
        <v>0</v>
      </c>
      <c r="X43" s="5">
        <v>0</v>
      </c>
      <c r="Y43" s="5">
        <v>0</v>
      </c>
      <c r="Z43" s="2" t="s">
        <v>17</v>
      </c>
    </row>
    <row r="44" spans="1:26" ht="13.5" customHeight="1" x14ac:dyDescent="0.2">
      <c r="A44" s="2" t="s">
        <v>92</v>
      </c>
      <c r="B44" s="3">
        <v>0</v>
      </c>
      <c r="C44" s="5">
        <v>0</v>
      </c>
      <c r="D44" s="5">
        <v>0</v>
      </c>
      <c r="E44" s="3">
        <v>0</v>
      </c>
      <c r="F44" s="3">
        <v>0</v>
      </c>
      <c r="G44" s="3">
        <v>0</v>
      </c>
      <c r="H44" s="3"/>
      <c r="K44" s="4">
        <v>0</v>
      </c>
      <c r="L44" s="5">
        <v>0</v>
      </c>
      <c r="M44" s="5">
        <v>0</v>
      </c>
      <c r="N44" s="3">
        <v>0</v>
      </c>
      <c r="O44" s="3">
        <v>0</v>
      </c>
      <c r="P44" s="4">
        <v>1</v>
      </c>
      <c r="Q44" s="4">
        <v>2</v>
      </c>
      <c r="R44" s="4">
        <v>250</v>
      </c>
      <c r="S44" s="4">
        <v>1210</v>
      </c>
      <c r="T44" s="3">
        <v>0</v>
      </c>
      <c r="U44" s="3">
        <v>20.010000000000002</v>
      </c>
      <c r="V44" s="5">
        <v>0</v>
      </c>
      <c r="W44" s="3">
        <v>0</v>
      </c>
      <c r="X44" s="5">
        <v>0</v>
      </c>
      <c r="Y44" s="5">
        <v>0</v>
      </c>
      <c r="Z44" s="2" t="s">
        <v>17</v>
      </c>
    </row>
    <row r="45" spans="1:26" ht="13.5" customHeight="1" x14ac:dyDescent="0.2">
      <c r="A45" s="2" t="s">
        <v>94</v>
      </c>
      <c r="B45" s="3">
        <v>0</v>
      </c>
      <c r="C45" s="5">
        <v>0</v>
      </c>
      <c r="D45" s="5">
        <v>0</v>
      </c>
      <c r="E45" s="3">
        <v>0</v>
      </c>
      <c r="F45" s="3">
        <v>0</v>
      </c>
      <c r="G45" s="3">
        <v>0</v>
      </c>
      <c r="H45" s="3"/>
      <c r="K45" s="4">
        <v>0</v>
      </c>
      <c r="L45" s="5">
        <v>0</v>
      </c>
      <c r="M45" s="5">
        <v>0</v>
      </c>
      <c r="N45" s="3">
        <v>0</v>
      </c>
      <c r="O45" s="3">
        <v>0</v>
      </c>
      <c r="P45" s="4">
        <v>1</v>
      </c>
      <c r="Q45" s="4">
        <v>2</v>
      </c>
      <c r="R45" s="4">
        <v>400</v>
      </c>
      <c r="S45" s="4">
        <v>1906</v>
      </c>
      <c r="T45" s="3">
        <v>0</v>
      </c>
      <c r="U45" s="3">
        <v>25.72</v>
      </c>
      <c r="V45" s="5">
        <v>0</v>
      </c>
      <c r="W45" s="3">
        <v>0</v>
      </c>
      <c r="X45" s="5">
        <v>0</v>
      </c>
      <c r="Y45" s="5">
        <v>0</v>
      </c>
      <c r="Z45" s="2" t="s">
        <v>17</v>
      </c>
    </row>
    <row r="46" spans="1:26" ht="13.5" customHeight="1" x14ac:dyDescent="0.2">
      <c r="A46" s="2" t="s">
        <v>96</v>
      </c>
      <c r="B46" s="3">
        <v>0</v>
      </c>
      <c r="C46" s="5">
        <v>0</v>
      </c>
      <c r="D46" s="5">
        <v>0</v>
      </c>
      <c r="E46" s="3">
        <v>0</v>
      </c>
      <c r="F46" s="3">
        <v>0</v>
      </c>
      <c r="G46" s="3">
        <v>0</v>
      </c>
      <c r="H46" s="3"/>
      <c r="K46" s="4">
        <v>0</v>
      </c>
      <c r="L46" s="5">
        <v>0</v>
      </c>
      <c r="M46" s="5">
        <v>0</v>
      </c>
      <c r="N46" s="3">
        <v>0</v>
      </c>
      <c r="O46" s="3">
        <v>0</v>
      </c>
      <c r="P46" s="4">
        <v>2</v>
      </c>
      <c r="Q46" s="4">
        <v>1</v>
      </c>
      <c r="R46" s="4">
        <v>70</v>
      </c>
      <c r="S46" s="4">
        <v>389</v>
      </c>
      <c r="T46" s="3">
        <v>0</v>
      </c>
      <c r="U46" s="3">
        <v>4.54</v>
      </c>
      <c r="V46" s="5">
        <v>0</v>
      </c>
      <c r="W46" s="3">
        <v>0</v>
      </c>
      <c r="X46" s="5">
        <v>0</v>
      </c>
      <c r="Y46" s="5">
        <v>0</v>
      </c>
      <c r="Z46" s="2" t="s">
        <v>17</v>
      </c>
    </row>
    <row r="47" spans="1:26" ht="13.5" customHeight="1" x14ac:dyDescent="0.2">
      <c r="A47" s="2" t="s">
        <v>98</v>
      </c>
      <c r="B47" s="3">
        <v>0</v>
      </c>
      <c r="C47" s="5">
        <v>0</v>
      </c>
      <c r="D47" s="5">
        <v>0</v>
      </c>
      <c r="E47" s="3">
        <v>0</v>
      </c>
      <c r="F47" s="3">
        <v>0</v>
      </c>
      <c r="G47" s="3">
        <v>0</v>
      </c>
      <c r="H47" s="3"/>
      <c r="K47" s="4">
        <v>0</v>
      </c>
      <c r="L47" s="5">
        <v>0</v>
      </c>
      <c r="M47" s="5">
        <v>0</v>
      </c>
      <c r="N47" s="3">
        <v>0</v>
      </c>
      <c r="O47" s="3">
        <v>0</v>
      </c>
      <c r="P47" s="4">
        <v>2</v>
      </c>
      <c r="Q47" s="4">
        <v>1</v>
      </c>
      <c r="R47" s="4">
        <v>100</v>
      </c>
      <c r="S47" s="4">
        <v>553</v>
      </c>
      <c r="T47" s="3">
        <v>0</v>
      </c>
      <c r="U47" s="3">
        <v>6</v>
      </c>
      <c r="V47" s="5">
        <v>0</v>
      </c>
      <c r="W47" s="3">
        <v>0</v>
      </c>
      <c r="X47" s="5">
        <v>0</v>
      </c>
      <c r="Y47" s="5">
        <v>0</v>
      </c>
      <c r="Z47" s="2" t="s">
        <v>17</v>
      </c>
    </row>
    <row r="48" spans="1:26" ht="13.5" customHeight="1" x14ac:dyDescent="0.2">
      <c r="A48" s="2" t="s">
        <v>100</v>
      </c>
      <c r="B48" s="3">
        <v>0</v>
      </c>
      <c r="C48" s="5">
        <v>0</v>
      </c>
      <c r="D48" s="5">
        <v>0</v>
      </c>
      <c r="E48" s="3">
        <v>0</v>
      </c>
      <c r="F48" s="3">
        <v>0</v>
      </c>
      <c r="G48" s="3">
        <v>0</v>
      </c>
      <c r="H48" s="3"/>
      <c r="K48" s="4">
        <v>0</v>
      </c>
      <c r="L48" s="5">
        <v>0</v>
      </c>
      <c r="M48" s="5">
        <v>0</v>
      </c>
      <c r="N48" s="3">
        <v>0</v>
      </c>
      <c r="O48" s="3">
        <v>0</v>
      </c>
      <c r="P48" s="4">
        <v>2</v>
      </c>
      <c r="Q48" s="4">
        <v>1</v>
      </c>
      <c r="R48" s="4">
        <v>150</v>
      </c>
      <c r="S48" s="4">
        <v>779</v>
      </c>
      <c r="T48" s="3">
        <v>0</v>
      </c>
      <c r="U48" s="3">
        <v>8.09</v>
      </c>
      <c r="V48" s="5">
        <v>0</v>
      </c>
      <c r="W48" s="3">
        <v>0</v>
      </c>
      <c r="X48" s="5">
        <v>0</v>
      </c>
      <c r="Y48" s="5">
        <v>0</v>
      </c>
      <c r="Z48" s="2" t="s">
        <v>17</v>
      </c>
    </row>
    <row r="49" spans="1:26" ht="13.5" customHeight="1" x14ac:dyDescent="0.2">
      <c r="A49" s="2" t="s">
        <v>102</v>
      </c>
      <c r="B49" s="3">
        <v>0</v>
      </c>
      <c r="C49" s="5">
        <v>0</v>
      </c>
      <c r="D49" s="5">
        <v>0</v>
      </c>
      <c r="E49" s="3">
        <v>0</v>
      </c>
      <c r="F49" s="3">
        <v>0</v>
      </c>
      <c r="G49" s="3">
        <v>0</v>
      </c>
      <c r="H49" s="3"/>
      <c r="K49" s="4">
        <v>0</v>
      </c>
      <c r="L49" s="5">
        <v>0</v>
      </c>
      <c r="M49" s="5">
        <v>0</v>
      </c>
      <c r="N49" s="3">
        <v>0</v>
      </c>
      <c r="O49" s="3">
        <v>0</v>
      </c>
      <c r="P49" s="4">
        <v>2</v>
      </c>
      <c r="Q49" s="4">
        <v>1</v>
      </c>
      <c r="R49" s="4">
        <v>250</v>
      </c>
      <c r="S49" s="4">
        <v>1283</v>
      </c>
      <c r="T49" s="3">
        <v>0</v>
      </c>
      <c r="U49" s="3">
        <v>12.83</v>
      </c>
      <c r="V49" s="5">
        <v>0</v>
      </c>
      <c r="W49" s="3">
        <v>0</v>
      </c>
      <c r="X49" s="5">
        <v>0</v>
      </c>
      <c r="Y49" s="5">
        <v>0</v>
      </c>
      <c r="Z49" s="2" t="s">
        <v>17</v>
      </c>
    </row>
    <row r="50" spans="1:26" ht="13.5" customHeight="1" x14ac:dyDescent="0.2">
      <c r="A50" s="2" t="s">
        <v>104</v>
      </c>
      <c r="B50" s="3">
        <v>0</v>
      </c>
      <c r="C50" s="5">
        <v>0</v>
      </c>
      <c r="D50" s="5">
        <v>0</v>
      </c>
      <c r="E50" s="3">
        <v>0</v>
      </c>
      <c r="F50" s="3">
        <v>0</v>
      </c>
      <c r="G50" s="3">
        <v>0</v>
      </c>
      <c r="H50" s="3"/>
      <c r="K50" s="4">
        <v>0</v>
      </c>
      <c r="L50" s="5">
        <v>0</v>
      </c>
      <c r="M50" s="5">
        <v>0</v>
      </c>
      <c r="N50" s="3">
        <v>0</v>
      </c>
      <c r="O50" s="3">
        <v>0</v>
      </c>
      <c r="P50" s="4">
        <v>2</v>
      </c>
      <c r="Q50" s="4">
        <v>1</v>
      </c>
      <c r="R50" s="4">
        <v>400</v>
      </c>
      <c r="S50" s="4">
        <v>1886</v>
      </c>
      <c r="T50" s="3">
        <v>0</v>
      </c>
      <c r="U50" s="3">
        <v>20.18</v>
      </c>
      <c r="V50" s="5">
        <v>0</v>
      </c>
      <c r="W50" s="3">
        <v>0</v>
      </c>
      <c r="X50" s="5">
        <v>0</v>
      </c>
      <c r="Y50" s="5">
        <v>0</v>
      </c>
      <c r="Z50" s="2" t="s">
        <v>17</v>
      </c>
    </row>
    <row r="51" spans="1:26" ht="13.5" customHeight="1" x14ac:dyDescent="0.2">
      <c r="A51" s="2" t="s">
        <v>106</v>
      </c>
      <c r="B51" s="3">
        <v>0</v>
      </c>
      <c r="C51" s="5">
        <v>0</v>
      </c>
      <c r="D51" s="5">
        <v>0</v>
      </c>
      <c r="E51" s="3">
        <v>0</v>
      </c>
      <c r="F51" s="3">
        <v>0</v>
      </c>
      <c r="G51" s="3">
        <v>0</v>
      </c>
      <c r="H51" s="3"/>
      <c r="K51" s="4">
        <v>0</v>
      </c>
      <c r="L51" s="5">
        <v>0</v>
      </c>
      <c r="M51" s="5">
        <v>0</v>
      </c>
      <c r="N51" s="3">
        <v>0</v>
      </c>
      <c r="O51" s="3">
        <v>0</v>
      </c>
      <c r="P51" s="4">
        <v>2</v>
      </c>
      <c r="Q51" s="4">
        <v>2</v>
      </c>
      <c r="R51" s="4">
        <v>125</v>
      </c>
      <c r="S51" s="4">
        <v>656</v>
      </c>
      <c r="T51" s="3">
        <v>0</v>
      </c>
      <c r="U51" s="3">
        <v>6.83</v>
      </c>
      <c r="V51" s="5">
        <v>0</v>
      </c>
      <c r="W51" s="3">
        <v>0</v>
      </c>
      <c r="X51" s="5">
        <v>0</v>
      </c>
      <c r="Y51" s="5">
        <v>0</v>
      </c>
      <c r="Z51" s="2" t="s">
        <v>17</v>
      </c>
    </row>
    <row r="52" spans="1:26" ht="13.5" customHeight="1" x14ac:dyDescent="0.2">
      <c r="A52" s="2" t="s">
        <v>108</v>
      </c>
      <c r="B52" s="3">
        <v>0</v>
      </c>
      <c r="C52" s="5">
        <v>0</v>
      </c>
      <c r="D52" s="5">
        <v>0</v>
      </c>
      <c r="E52" s="3">
        <v>0</v>
      </c>
      <c r="F52" s="3">
        <v>0</v>
      </c>
      <c r="G52" s="3">
        <v>0</v>
      </c>
      <c r="H52" s="3"/>
      <c r="K52" s="4">
        <v>0</v>
      </c>
      <c r="L52" s="5">
        <v>0</v>
      </c>
      <c r="M52" s="5">
        <v>0</v>
      </c>
      <c r="N52" s="3">
        <v>0</v>
      </c>
      <c r="O52" s="3">
        <v>0</v>
      </c>
      <c r="P52" s="4">
        <v>2</v>
      </c>
      <c r="Q52" s="4">
        <v>2</v>
      </c>
      <c r="R52" s="4">
        <v>175</v>
      </c>
      <c r="S52" s="4">
        <v>881</v>
      </c>
      <c r="T52" s="3">
        <v>0</v>
      </c>
      <c r="U52" s="3">
        <v>9.23</v>
      </c>
      <c r="V52" s="5">
        <v>0</v>
      </c>
      <c r="W52" s="3">
        <v>0</v>
      </c>
      <c r="X52" s="5">
        <v>0</v>
      </c>
      <c r="Y52" s="5">
        <v>0</v>
      </c>
      <c r="Z52" s="2" t="s">
        <v>17</v>
      </c>
    </row>
    <row r="53" spans="1:26" ht="13.5" customHeight="1" x14ac:dyDescent="0.2">
      <c r="A53" s="2" t="s">
        <v>110</v>
      </c>
      <c r="B53" s="3">
        <v>0</v>
      </c>
      <c r="C53" s="5">
        <v>0</v>
      </c>
      <c r="D53" s="5">
        <v>0</v>
      </c>
      <c r="E53" s="3">
        <v>0</v>
      </c>
      <c r="F53" s="3">
        <v>0</v>
      </c>
      <c r="G53" s="3">
        <v>0</v>
      </c>
      <c r="H53" s="3"/>
      <c r="K53" s="4">
        <v>0</v>
      </c>
      <c r="L53" s="5">
        <v>0</v>
      </c>
      <c r="M53" s="5">
        <v>0</v>
      </c>
      <c r="N53" s="3">
        <v>0</v>
      </c>
      <c r="O53" s="3">
        <v>0</v>
      </c>
      <c r="P53" s="4">
        <v>2</v>
      </c>
      <c r="Q53" s="4">
        <v>2</v>
      </c>
      <c r="R53" s="4">
        <v>250</v>
      </c>
      <c r="S53" s="4">
        <v>1210</v>
      </c>
      <c r="T53" s="3">
        <v>0</v>
      </c>
      <c r="U53" s="3">
        <v>12.74</v>
      </c>
      <c r="V53" s="5">
        <v>0</v>
      </c>
      <c r="W53" s="3">
        <v>0</v>
      </c>
      <c r="X53" s="5">
        <v>0</v>
      </c>
      <c r="Y53" s="5">
        <v>0</v>
      </c>
      <c r="Z53" s="2" t="s">
        <v>17</v>
      </c>
    </row>
    <row r="54" spans="1:26" ht="13.5" customHeight="1" x14ac:dyDescent="0.2">
      <c r="A54" s="2" t="s">
        <v>112</v>
      </c>
      <c r="B54" s="3">
        <v>0</v>
      </c>
      <c r="C54" s="5">
        <v>0</v>
      </c>
      <c r="D54" s="5">
        <v>0</v>
      </c>
      <c r="E54" s="3">
        <v>0</v>
      </c>
      <c r="F54" s="3">
        <v>0</v>
      </c>
      <c r="G54" s="3">
        <v>0</v>
      </c>
      <c r="H54" s="3"/>
      <c r="K54" s="4">
        <v>0</v>
      </c>
      <c r="L54" s="5">
        <v>0</v>
      </c>
      <c r="M54" s="5">
        <v>0</v>
      </c>
      <c r="N54" s="3">
        <v>0</v>
      </c>
      <c r="O54" s="3">
        <v>0</v>
      </c>
      <c r="P54" s="4">
        <v>2</v>
      </c>
      <c r="Q54" s="4">
        <v>2</v>
      </c>
      <c r="R54" s="4">
        <v>400</v>
      </c>
      <c r="S54" s="4">
        <v>1906</v>
      </c>
      <c r="T54" s="3">
        <v>0</v>
      </c>
      <c r="U54" s="3">
        <v>20.18</v>
      </c>
      <c r="V54" s="5">
        <v>0</v>
      </c>
      <c r="W54" s="3">
        <v>0</v>
      </c>
      <c r="X54" s="5">
        <v>0</v>
      </c>
      <c r="Y54" s="5">
        <v>0</v>
      </c>
      <c r="Z54" s="2" t="s">
        <v>17</v>
      </c>
    </row>
    <row r="55" spans="1:26" ht="13.5" customHeight="1" x14ac:dyDescent="0.2">
      <c r="A55" s="2" t="s">
        <v>114</v>
      </c>
      <c r="B55" s="3">
        <v>0</v>
      </c>
      <c r="C55" s="5">
        <v>0</v>
      </c>
      <c r="D55" s="5">
        <v>0</v>
      </c>
      <c r="E55" s="3">
        <v>0</v>
      </c>
      <c r="F55" s="3">
        <v>0</v>
      </c>
      <c r="G55" s="3">
        <v>0</v>
      </c>
      <c r="H55" s="3"/>
      <c r="K55" s="4">
        <v>0</v>
      </c>
      <c r="L55" s="5">
        <v>0</v>
      </c>
      <c r="M55" s="5">
        <v>0</v>
      </c>
      <c r="N55" s="3">
        <v>0</v>
      </c>
      <c r="O55" s="3">
        <v>0</v>
      </c>
      <c r="P55" s="4">
        <v>2</v>
      </c>
      <c r="Q55" s="4">
        <v>4</v>
      </c>
      <c r="R55" s="4">
        <v>180</v>
      </c>
      <c r="S55" s="4">
        <v>869</v>
      </c>
      <c r="T55" s="3">
        <v>0</v>
      </c>
      <c r="U55" s="3">
        <v>9.42</v>
      </c>
      <c r="V55" s="5">
        <v>0</v>
      </c>
      <c r="W55" s="3">
        <v>0</v>
      </c>
      <c r="X55" s="5">
        <v>0</v>
      </c>
      <c r="Y55" s="5">
        <v>0</v>
      </c>
      <c r="Z55" s="2" t="s">
        <v>17</v>
      </c>
    </row>
    <row r="56" spans="1:26" ht="13.5" customHeight="1" x14ac:dyDescent="0.2">
      <c r="A56" s="2" t="s">
        <v>116</v>
      </c>
      <c r="B56" s="3">
        <v>0</v>
      </c>
      <c r="C56" s="5">
        <v>0</v>
      </c>
      <c r="D56" s="5">
        <v>0</v>
      </c>
      <c r="E56" s="3">
        <v>0</v>
      </c>
      <c r="F56" s="3">
        <v>0</v>
      </c>
      <c r="G56" s="3">
        <v>0</v>
      </c>
      <c r="H56" s="3"/>
      <c r="K56" s="4">
        <v>0</v>
      </c>
      <c r="L56" s="5">
        <v>0</v>
      </c>
      <c r="M56" s="5">
        <v>0</v>
      </c>
      <c r="N56" s="3">
        <v>0</v>
      </c>
      <c r="O56" s="3">
        <v>0</v>
      </c>
      <c r="P56" s="4">
        <v>2</v>
      </c>
      <c r="Q56" s="4">
        <v>1</v>
      </c>
      <c r="R56" s="4">
        <v>200</v>
      </c>
      <c r="S56" s="4">
        <v>1033</v>
      </c>
      <c r="T56" s="3">
        <v>0</v>
      </c>
      <c r="U56" s="3">
        <v>11.12</v>
      </c>
      <c r="V56" s="5">
        <v>0</v>
      </c>
      <c r="W56" s="3">
        <v>0</v>
      </c>
      <c r="X56" s="5">
        <v>0</v>
      </c>
      <c r="Y56" s="5">
        <v>0</v>
      </c>
      <c r="Z56" s="2" t="s">
        <v>17</v>
      </c>
    </row>
    <row r="57" spans="1:26" ht="13.5" customHeight="1" x14ac:dyDescent="0.2">
      <c r="A57" s="2" t="s">
        <v>118</v>
      </c>
      <c r="B57" s="3">
        <v>0</v>
      </c>
      <c r="C57" s="5">
        <v>0</v>
      </c>
      <c r="D57" s="5">
        <v>0</v>
      </c>
      <c r="E57" s="3">
        <v>0</v>
      </c>
      <c r="F57" s="3">
        <v>0</v>
      </c>
      <c r="G57" s="3">
        <v>0</v>
      </c>
      <c r="H57" s="3"/>
      <c r="K57" s="4">
        <v>0</v>
      </c>
      <c r="L57" s="5">
        <v>0</v>
      </c>
      <c r="M57" s="5">
        <v>0</v>
      </c>
      <c r="N57" s="3">
        <v>0</v>
      </c>
      <c r="O57" s="3">
        <v>0</v>
      </c>
      <c r="P57" s="4">
        <v>2</v>
      </c>
      <c r="Q57" s="4">
        <v>4</v>
      </c>
      <c r="R57" s="4">
        <v>135</v>
      </c>
      <c r="S57" s="4">
        <v>730</v>
      </c>
      <c r="T57" s="3">
        <v>0</v>
      </c>
      <c r="U57" s="3">
        <v>7.5</v>
      </c>
      <c r="V57" s="5">
        <v>0</v>
      </c>
      <c r="W57" s="3">
        <v>0</v>
      </c>
      <c r="X57" s="5">
        <v>0</v>
      </c>
      <c r="Y57" s="5">
        <v>0</v>
      </c>
      <c r="Z57" s="2" t="s">
        <v>17</v>
      </c>
    </row>
    <row r="58" spans="1:26" ht="13.5" customHeight="1" x14ac:dyDescent="0.2">
      <c r="A58" s="2" t="s">
        <v>120</v>
      </c>
      <c r="B58" s="3">
        <v>0</v>
      </c>
      <c r="C58" s="5">
        <v>0</v>
      </c>
      <c r="D58" s="5">
        <v>0</v>
      </c>
      <c r="E58" s="3">
        <v>0</v>
      </c>
      <c r="F58" s="3">
        <v>0</v>
      </c>
      <c r="G58" s="3">
        <v>0</v>
      </c>
      <c r="H58" s="3"/>
      <c r="K58" s="4">
        <v>0</v>
      </c>
      <c r="L58" s="5">
        <v>0</v>
      </c>
      <c r="M58" s="5">
        <v>0</v>
      </c>
      <c r="N58" s="3">
        <v>0</v>
      </c>
      <c r="O58" s="3">
        <v>0</v>
      </c>
      <c r="P58" s="4">
        <v>2</v>
      </c>
      <c r="Q58" s="4">
        <v>4</v>
      </c>
      <c r="R58" s="4">
        <v>90</v>
      </c>
      <c r="S58" s="4">
        <v>521</v>
      </c>
      <c r="T58" s="3">
        <v>0</v>
      </c>
      <c r="U58" s="3">
        <v>5.26</v>
      </c>
      <c r="V58" s="5">
        <v>0</v>
      </c>
      <c r="W58" s="3">
        <v>0</v>
      </c>
      <c r="X58" s="5">
        <v>0</v>
      </c>
      <c r="Y58" s="5">
        <v>0</v>
      </c>
      <c r="Z58" s="2" t="s">
        <v>17</v>
      </c>
    </row>
    <row r="59" spans="1:26" ht="13.5" customHeight="1" x14ac:dyDescent="0.2">
      <c r="A59" s="2" t="s">
        <v>122</v>
      </c>
      <c r="B59" s="3">
        <v>0</v>
      </c>
      <c r="C59" s="5">
        <v>0</v>
      </c>
      <c r="D59" s="5">
        <v>0</v>
      </c>
      <c r="E59" s="3">
        <v>0</v>
      </c>
      <c r="F59" s="3">
        <v>0</v>
      </c>
      <c r="G59" s="3">
        <v>0</v>
      </c>
      <c r="H59" s="3"/>
      <c r="K59" s="4">
        <v>0</v>
      </c>
      <c r="L59" s="5">
        <v>0</v>
      </c>
      <c r="M59" s="5">
        <v>0</v>
      </c>
      <c r="N59" s="3">
        <v>0</v>
      </c>
      <c r="O59" s="3">
        <v>0</v>
      </c>
      <c r="P59" s="4">
        <v>1</v>
      </c>
      <c r="Q59" s="4">
        <v>6</v>
      </c>
      <c r="R59" s="4">
        <v>250</v>
      </c>
      <c r="S59" s="4">
        <v>1283</v>
      </c>
      <c r="T59" s="3">
        <v>0</v>
      </c>
      <c r="U59" s="3">
        <v>26.76</v>
      </c>
      <c r="V59" s="5">
        <v>0</v>
      </c>
      <c r="W59" s="3">
        <v>0</v>
      </c>
      <c r="X59" s="5">
        <v>0</v>
      </c>
      <c r="Y59" s="5">
        <v>0</v>
      </c>
      <c r="Z59" s="2" t="s">
        <v>17</v>
      </c>
    </row>
    <row r="60" spans="1:26" ht="13.5" customHeight="1" x14ac:dyDescent="0.2">
      <c r="A60" s="2" t="s">
        <v>124</v>
      </c>
      <c r="B60" s="3">
        <v>0</v>
      </c>
      <c r="C60" s="5">
        <v>0</v>
      </c>
      <c r="D60" s="5">
        <v>0</v>
      </c>
      <c r="E60" s="3">
        <v>0</v>
      </c>
      <c r="F60" s="3">
        <v>0</v>
      </c>
      <c r="G60" s="3">
        <v>0</v>
      </c>
      <c r="H60" s="3"/>
      <c r="K60" s="4">
        <v>0</v>
      </c>
      <c r="L60" s="5">
        <v>0</v>
      </c>
      <c r="M60" s="5">
        <v>0</v>
      </c>
      <c r="N60" s="3">
        <v>0</v>
      </c>
      <c r="O60" s="3">
        <v>0</v>
      </c>
      <c r="P60" s="4">
        <v>1</v>
      </c>
      <c r="Q60" s="4">
        <v>6</v>
      </c>
      <c r="R60" s="4">
        <v>400</v>
      </c>
      <c r="S60" s="4">
        <v>1886</v>
      </c>
      <c r="T60" s="3">
        <v>0</v>
      </c>
      <c r="U60" s="3">
        <v>33.450000000000003</v>
      </c>
      <c r="V60" s="5">
        <v>0</v>
      </c>
      <c r="W60" s="3">
        <v>0</v>
      </c>
      <c r="X60" s="5">
        <v>0</v>
      </c>
      <c r="Y60" s="5">
        <v>0</v>
      </c>
      <c r="Z60" s="2" t="s">
        <v>17</v>
      </c>
    </row>
    <row r="61" spans="1:26" ht="13.5" customHeight="1" x14ac:dyDescent="0.2">
      <c r="A61" s="2" t="s">
        <v>126</v>
      </c>
      <c r="B61" s="3">
        <v>0</v>
      </c>
      <c r="C61" s="5">
        <v>0</v>
      </c>
      <c r="D61" s="5">
        <v>0</v>
      </c>
      <c r="E61" s="3">
        <v>0</v>
      </c>
      <c r="F61" s="3">
        <v>0</v>
      </c>
      <c r="G61" s="3">
        <v>0</v>
      </c>
      <c r="H61" s="3"/>
      <c r="K61" s="4">
        <v>0</v>
      </c>
      <c r="L61" s="5">
        <v>0</v>
      </c>
      <c r="M61" s="5">
        <v>0</v>
      </c>
      <c r="N61" s="3">
        <v>0</v>
      </c>
      <c r="O61" s="3">
        <v>0</v>
      </c>
      <c r="P61" s="4">
        <v>1</v>
      </c>
      <c r="Q61" s="4">
        <v>3</v>
      </c>
      <c r="R61" s="4">
        <v>250</v>
      </c>
      <c r="S61" s="4">
        <v>1148</v>
      </c>
      <c r="T61" s="3">
        <v>0</v>
      </c>
      <c r="U61" s="3">
        <v>28.1</v>
      </c>
      <c r="V61" s="5">
        <v>0</v>
      </c>
      <c r="W61" s="3">
        <v>0</v>
      </c>
      <c r="X61" s="5">
        <v>0</v>
      </c>
      <c r="Y61" s="5">
        <v>0</v>
      </c>
      <c r="Z61" s="2" t="s">
        <v>17</v>
      </c>
    </row>
    <row r="62" spans="1:26" ht="13.5" customHeight="1" x14ac:dyDescent="0.2">
      <c r="A62" s="2" t="s">
        <v>128</v>
      </c>
      <c r="B62" s="3">
        <v>0</v>
      </c>
      <c r="C62" s="5">
        <v>0</v>
      </c>
      <c r="D62" s="5">
        <v>0</v>
      </c>
      <c r="E62" s="3">
        <v>0</v>
      </c>
      <c r="F62" s="3">
        <v>0</v>
      </c>
      <c r="G62" s="3">
        <v>0</v>
      </c>
      <c r="H62" s="3"/>
      <c r="K62" s="4">
        <v>0</v>
      </c>
      <c r="L62" s="5">
        <v>0</v>
      </c>
      <c r="M62" s="5">
        <v>0</v>
      </c>
      <c r="N62" s="3">
        <v>0</v>
      </c>
      <c r="O62" s="3">
        <v>0</v>
      </c>
      <c r="P62" s="4">
        <v>1</v>
      </c>
      <c r="Q62" s="4">
        <v>3</v>
      </c>
      <c r="R62" s="4">
        <v>400</v>
      </c>
      <c r="S62" s="4">
        <v>1878</v>
      </c>
      <c r="T62" s="3">
        <v>0</v>
      </c>
      <c r="U62" s="3">
        <v>34.78</v>
      </c>
      <c r="V62" s="5">
        <v>0</v>
      </c>
      <c r="W62" s="3">
        <v>0</v>
      </c>
      <c r="X62" s="5">
        <v>0</v>
      </c>
      <c r="Y62" s="5">
        <v>0</v>
      </c>
      <c r="Z62" s="2" t="s">
        <v>17</v>
      </c>
    </row>
    <row r="63" spans="1:26" ht="13.5" customHeight="1" x14ac:dyDescent="0.2">
      <c r="A63" s="2" t="s">
        <v>130</v>
      </c>
      <c r="B63" s="3">
        <v>0</v>
      </c>
      <c r="C63" s="5">
        <v>0</v>
      </c>
      <c r="D63" s="5">
        <v>0</v>
      </c>
      <c r="E63" s="3">
        <v>0</v>
      </c>
      <c r="F63" s="3">
        <v>0</v>
      </c>
      <c r="G63" s="3">
        <v>0</v>
      </c>
      <c r="H63" s="3"/>
      <c r="K63" s="4">
        <v>0</v>
      </c>
      <c r="L63" s="5">
        <v>0</v>
      </c>
      <c r="M63" s="5">
        <v>0</v>
      </c>
      <c r="N63" s="3">
        <v>0</v>
      </c>
      <c r="O63" s="3">
        <v>0</v>
      </c>
      <c r="P63" s="4">
        <v>1</v>
      </c>
      <c r="Q63" s="4">
        <v>3</v>
      </c>
      <c r="R63" s="4">
        <v>1000</v>
      </c>
      <c r="S63" s="4">
        <v>4346</v>
      </c>
      <c r="T63" s="3">
        <v>0</v>
      </c>
      <c r="U63" s="3">
        <v>60.21</v>
      </c>
      <c r="V63" s="5">
        <v>0</v>
      </c>
      <c r="W63" s="3">
        <v>0</v>
      </c>
      <c r="X63" s="5">
        <v>0</v>
      </c>
      <c r="Y63" s="5">
        <v>0</v>
      </c>
      <c r="Z63" s="2" t="s">
        <v>17</v>
      </c>
    </row>
    <row r="64" spans="1:26" ht="13.5" customHeight="1" x14ac:dyDescent="0.2">
      <c r="A64" s="2" t="s">
        <v>131</v>
      </c>
      <c r="B64" s="3">
        <v>0</v>
      </c>
      <c r="C64" s="5">
        <v>0.12659999999999999</v>
      </c>
      <c r="D64" s="5">
        <v>0</v>
      </c>
      <c r="E64" s="3">
        <v>0</v>
      </c>
      <c r="F64" s="3">
        <v>0</v>
      </c>
      <c r="G64" s="3">
        <v>0</v>
      </c>
      <c r="H64" s="3"/>
      <c r="K64" s="4">
        <v>0</v>
      </c>
      <c r="L64" s="5">
        <v>0</v>
      </c>
      <c r="M64" s="5">
        <v>0</v>
      </c>
      <c r="N64" s="3">
        <v>0</v>
      </c>
      <c r="O64" s="3">
        <v>0</v>
      </c>
      <c r="P64" s="4">
        <v>0</v>
      </c>
      <c r="Q64" s="4">
        <v>0</v>
      </c>
      <c r="R64" s="4">
        <v>0</v>
      </c>
      <c r="S64" s="4">
        <v>24</v>
      </c>
      <c r="T64" s="3">
        <v>10.039999999999999</v>
      </c>
      <c r="U64" s="3">
        <v>0</v>
      </c>
      <c r="V64" s="5">
        <v>0</v>
      </c>
      <c r="W64" s="3">
        <v>0</v>
      </c>
      <c r="X64" s="5">
        <v>0</v>
      </c>
      <c r="Y64" s="5">
        <v>0</v>
      </c>
      <c r="Z64" s="2" t="s">
        <v>17</v>
      </c>
    </row>
    <row r="65" spans="1:26" ht="13.5" customHeight="1" x14ac:dyDescent="0.2">
      <c r="A65" s="2" t="s">
        <v>132</v>
      </c>
      <c r="B65" s="3">
        <v>0</v>
      </c>
      <c r="C65" s="5">
        <v>0.12659999999999999</v>
      </c>
      <c r="D65" s="5">
        <v>0</v>
      </c>
      <c r="E65" s="3">
        <v>0</v>
      </c>
      <c r="F65" s="3">
        <v>0</v>
      </c>
      <c r="G65" s="3">
        <v>0</v>
      </c>
      <c r="H65" s="3"/>
      <c r="K65" s="4">
        <v>0</v>
      </c>
      <c r="L65" s="5">
        <v>0</v>
      </c>
      <c r="M65" s="5">
        <v>0</v>
      </c>
      <c r="N65" s="3">
        <v>0</v>
      </c>
      <c r="O65" s="3">
        <v>0</v>
      </c>
      <c r="P65" s="4">
        <v>0</v>
      </c>
      <c r="Q65" s="4">
        <v>0</v>
      </c>
      <c r="R65" s="4">
        <v>0</v>
      </c>
      <c r="S65" s="4">
        <v>37</v>
      </c>
      <c r="T65" s="3">
        <v>10.039999999999999</v>
      </c>
      <c r="U65" s="3">
        <v>0</v>
      </c>
      <c r="V65" s="5">
        <v>0</v>
      </c>
      <c r="W65" s="3">
        <v>0</v>
      </c>
      <c r="X65" s="5">
        <v>0</v>
      </c>
      <c r="Y65" s="5">
        <v>0</v>
      </c>
      <c r="Z65" s="2" t="s">
        <v>17</v>
      </c>
    </row>
    <row r="66" spans="1:26" ht="13.5" customHeight="1" x14ac:dyDescent="0.2">
      <c r="A66" s="2" t="s">
        <v>133</v>
      </c>
      <c r="B66" s="3">
        <v>0</v>
      </c>
      <c r="C66" s="5">
        <v>0.12659999999999999</v>
      </c>
      <c r="D66" s="5">
        <v>0</v>
      </c>
      <c r="E66" s="3">
        <v>0</v>
      </c>
      <c r="F66" s="3">
        <v>0</v>
      </c>
      <c r="G66" s="3">
        <v>0</v>
      </c>
      <c r="H66" s="3"/>
      <c r="K66" s="4">
        <v>0</v>
      </c>
      <c r="L66" s="5">
        <v>0</v>
      </c>
      <c r="M66" s="5">
        <v>0</v>
      </c>
      <c r="N66" s="3">
        <v>0</v>
      </c>
      <c r="O66" s="3">
        <v>0</v>
      </c>
      <c r="P66" s="4">
        <v>0</v>
      </c>
      <c r="Q66" s="4">
        <v>0</v>
      </c>
      <c r="R66" s="4">
        <v>0</v>
      </c>
      <c r="S66" s="4">
        <v>74</v>
      </c>
      <c r="T66" s="3">
        <v>10.039999999999999</v>
      </c>
      <c r="U66" s="3">
        <v>0</v>
      </c>
      <c r="V66" s="5">
        <v>0</v>
      </c>
      <c r="W66" s="3">
        <v>0</v>
      </c>
      <c r="X66" s="5">
        <v>0</v>
      </c>
      <c r="Y66" s="5">
        <v>0</v>
      </c>
      <c r="Z66" s="2" t="s">
        <v>17</v>
      </c>
    </row>
    <row r="67" spans="1:26" ht="13.5" customHeight="1" x14ac:dyDescent="0.2">
      <c r="A67" s="2" t="s">
        <v>134</v>
      </c>
      <c r="B67" s="3">
        <v>0</v>
      </c>
      <c r="C67" s="5">
        <v>0</v>
      </c>
      <c r="D67" s="5">
        <v>0</v>
      </c>
      <c r="E67" s="3">
        <v>0</v>
      </c>
      <c r="F67" s="3">
        <v>0</v>
      </c>
      <c r="G67" s="3">
        <v>0</v>
      </c>
      <c r="H67" s="3"/>
      <c r="K67" s="4">
        <v>0</v>
      </c>
      <c r="L67" s="5">
        <v>0</v>
      </c>
      <c r="M67" s="5">
        <v>0</v>
      </c>
      <c r="N67" s="3">
        <v>0</v>
      </c>
      <c r="O67" s="3">
        <v>0</v>
      </c>
      <c r="P67" s="4">
        <v>0</v>
      </c>
      <c r="Q67" s="4">
        <v>0</v>
      </c>
      <c r="R67" s="4">
        <v>0</v>
      </c>
      <c r="S67" s="4">
        <v>74</v>
      </c>
      <c r="T67" s="3">
        <v>10.039999999999999</v>
      </c>
      <c r="U67" s="3">
        <v>0</v>
      </c>
      <c r="V67" s="5">
        <v>0</v>
      </c>
      <c r="W67" s="3">
        <v>0</v>
      </c>
      <c r="X67" s="5">
        <v>0</v>
      </c>
      <c r="Y67" s="5">
        <v>0</v>
      </c>
      <c r="Z67" s="2" t="s">
        <v>17</v>
      </c>
    </row>
    <row r="68" spans="1:26" ht="13.5" customHeight="1" x14ac:dyDescent="0.2">
      <c r="A68" s="2" t="s">
        <v>135</v>
      </c>
      <c r="B68" s="3">
        <v>0</v>
      </c>
      <c r="C68" s="5">
        <v>0</v>
      </c>
      <c r="D68" s="5">
        <v>0</v>
      </c>
      <c r="E68" s="3">
        <v>0</v>
      </c>
      <c r="F68" s="3">
        <v>0</v>
      </c>
      <c r="G68" s="3">
        <v>0</v>
      </c>
      <c r="H68" s="3"/>
      <c r="K68" s="4">
        <v>0</v>
      </c>
      <c r="L68" s="5">
        <v>0</v>
      </c>
      <c r="M68" s="5">
        <v>0</v>
      </c>
      <c r="N68" s="3">
        <v>0</v>
      </c>
      <c r="O68" s="3">
        <v>0</v>
      </c>
      <c r="P68" s="4">
        <v>0</v>
      </c>
      <c r="Q68" s="4">
        <v>0</v>
      </c>
      <c r="R68" s="4">
        <v>0</v>
      </c>
      <c r="S68" s="4">
        <v>74</v>
      </c>
      <c r="T68" s="3">
        <v>10.039999999999999</v>
      </c>
      <c r="U68" s="3">
        <v>0</v>
      </c>
      <c r="V68" s="5">
        <v>0</v>
      </c>
      <c r="W68" s="3">
        <v>0</v>
      </c>
      <c r="X68" s="5">
        <v>0</v>
      </c>
      <c r="Y68" s="5">
        <v>0</v>
      </c>
      <c r="Z68" s="2" t="s">
        <v>17</v>
      </c>
    </row>
  </sheetData>
  <phoneticPr fontId="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Residential and Commericial</vt:lpstr>
      <vt:lpstr>Street and Yard Lights</vt:lpstr>
      <vt:lpstr>Other</vt:lpstr>
      <vt:lpstr>rates</vt:lpstr>
      <vt:lpstr>Other!Print_Area</vt:lpstr>
      <vt:lpstr>'Residential and Commericial'!Print_Area</vt:lpstr>
      <vt:lpstr>'Street and Yard Lights'!Print_Area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Crockett, Gloria</dc:creator>
  <cp:lastModifiedBy>Crockett, Gloria</cp:lastModifiedBy>
  <cp:lastPrinted>2025-12-10T17:14:00Z</cp:lastPrinted>
  <dcterms:created xsi:type="dcterms:W3CDTF">2005-02-28T18:54:59Z</dcterms:created>
  <dcterms:modified xsi:type="dcterms:W3CDTF">2025-12-11T12:35:25Z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