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F:\St Johns\DATA\Advisory\_Clients\P\PEI Energy Corporation\2021 DSM Plan\7 - Supplemental filing\V2\"/>
    </mc:Choice>
  </mc:AlternateContent>
  <xr:revisionPtr revIDLastSave="0" documentId="13_ncr:1_{812EC90C-20EC-47C9-9AF3-542B1DA345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Collections from MECL 22-23" sheetId="2" r:id="rId2"/>
    <sheet name="ME GRA forecast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comp_name">'[1]Client List'!$B$5:$B$224</definedName>
    <definedName name="cust_info">'[1]Client List'!$B$5:$H$224</definedName>
    <definedName name="Elec_rates">[1]Source!$A$28:$G$34</definedName>
    <definedName name="facility_category">[1]Source!$I$19:$I$41</definedName>
    <definedName name="facility_tiers">[1]Source!$I$19:$J$41</definedName>
    <definedName name="freeridershiprate">[1]Source!$B$12</definedName>
    <definedName name="Fuels_info">[1]Source!$D$5:$F$13</definedName>
    <definedName name="GRANT_NUM">'[2]Inspection Letter'!$B$3</definedName>
    <definedName name="incentive_ann_multiplier">[1]Source!$B$17</definedName>
    <definedName name="incentive_cap">[1]Source!$B$19</definedName>
    <definedName name="incentive_threshold">[1]Source!$B$18</definedName>
    <definedName name="meas_category">[1]Source!$I$5:$I$14</definedName>
    <definedName name="Measure_list">'[1]Measures - draft'!$A$3:$AJ$146</definedName>
    <definedName name="Program">'[2]Drop Downs'!$A$1:$D$1</definedName>
    <definedName name="project_status">[3]Source!#REF!</definedName>
    <definedName name="ratecode">[1]Source!$A$28:$A$34</definedName>
    <definedName name="Recover">[4]Macro1!$A$58</definedName>
    <definedName name="spilloverrate">[1]Source!$B$13</definedName>
    <definedName name="TableName">"Dummy"</definedName>
    <definedName name="Tiers">[1]Source!$D$18:$E$20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" i="4" l="1"/>
  <c r="R11" i="4"/>
  <c r="S8" i="4"/>
  <c r="U8" i="4"/>
  <c r="T14" i="4"/>
  <c r="S14" i="4"/>
  <c r="R14" i="4"/>
  <c r="K115" i="1"/>
  <c r="I115" i="1"/>
  <c r="K108" i="1"/>
  <c r="K106" i="1"/>
  <c r="I106" i="1"/>
  <c r="I104" i="1"/>
  <c r="T12" i="4"/>
  <c r="T11" i="4"/>
  <c r="S12" i="4"/>
  <c r="S11" i="4"/>
  <c r="K87" i="1"/>
  <c r="L82" i="1"/>
  <c r="F66" i="1"/>
  <c r="E66" i="1"/>
  <c r="D66" i="1"/>
  <c r="C66" i="1"/>
  <c r="F55" i="1"/>
  <c r="N22" i="2"/>
  <c r="G40" i="1" s="1"/>
  <c r="C40" i="1"/>
  <c r="G32" i="1"/>
  <c r="G31" i="1"/>
  <c r="G21" i="1"/>
  <c r="G15" i="1"/>
  <c r="G14" i="1"/>
  <c r="C16" i="1"/>
  <c r="I117" i="1"/>
  <c r="K84" i="1"/>
  <c r="J84" i="1"/>
  <c r="K81" i="1"/>
  <c r="K88" i="1" s="1"/>
  <c r="J81" i="1"/>
  <c r="K89" i="1" l="1"/>
  <c r="K95" i="1" s="1"/>
  <c r="K117" i="1" s="1"/>
  <c r="L89" i="1"/>
  <c r="L88" i="1"/>
  <c r="K94" i="1"/>
  <c r="K85" i="1"/>
  <c r="J85" i="1"/>
  <c r="I102" i="1" l="1"/>
  <c r="J102" i="1"/>
  <c r="K102" i="1"/>
  <c r="J101" i="1"/>
  <c r="K101" i="1"/>
  <c r="I101" i="1"/>
  <c r="H102" i="1"/>
  <c r="H101" i="1"/>
  <c r="Q12" i="4"/>
  <c r="Q11" i="4"/>
  <c r="P8" i="4"/>
  <c r="Q8" i="4"/>
  <c r="R8" i="4"/>
  <c r="T8" i="4"/>
  <c r="U7" i="4" s="1"/>
  <c r="O8" i="4"/>
  <c r="F85" i="1"/>
  <c r="E85" i="1"/>
  <c r="D85" i="1"/>
  <c r="C85" i="1"/>
  <c r="G82" i="1"/>
  <c r="H82" i="1" s="1"/>
  <c r="L79" i="1"/>
  <c r="G79" i="1"/>
  <c r="H59" i="1"/>
  <c r="F59" i="1"/>
  <c r="E59" i="1"/>
  <c r="D59" i="1"/>
  <c r="C59" i="1"/>
  <c r="D65" i="1"/>
  <c r="E65" i="1" s="1"/>
  <c r="F65" i="1" s="1"/>
  <c r="G65" i="1" s="1"/>
  <c r="F52" i="1"/>
  <c r="G41" i="1" s="1"/>
  <c r="N24" i="2"/>
  <c r="D40" i="1"/>
  <c r="E40" i="1"/>
  <c r="F40" i="1"/>
  <c r="D41" i="1"/>
  <c r="E41" i="1"/>
  <c r="F41" i="1"/>
  <c r="C41" i="1"/>
  <c r="K104" i="1" l="1"/>
  <c r="J104" i="1"/>
  <c r="G85" i="1"/>
  <c r="H79" i="1"/>
  <c r="H85" i="1" s="1"/>
  <c r="E43" i="1"/>
  <c r="E61" i="1" s="1"/>
  <c r="D43" i="1"/>
  <c r="D61" i="1" s="1"/>
  <c r="H40" i="1"/>
  <c r="H41" i="1"/>
  <c r="F43" i="1"/>
  <c r="F61" i="1" s="1"/>
  <c r="C43" i="1"/>
  <c r="F45" i="1" l="1"/>
  <c r="C61" i="1"/>
  <c r="C62" i="1" l="1"/>
  <c r="C64" i="1" l="1"/>
  <c r="D60" i="1"/>
  <c r="D62" i="1" s="1"/>
  <c r="E60" i="1" l="1"/>
  <c r="E62" i="1" s="1"/>
  <c r="F60" i="1" s="1"/>
  <c r="F62" i="1" s="1"/>
  <c r="D64" i="1"/>
  <c r="E64" i="1"/>
  <c r="F64" i="1" l="1"/>
  <c r="G60" i="1"/>
  <c r="H60" i="1" l="1"/>
  <c r="A38" i="1"/>
  <c r="H37" i="1"/>
  <c r="F37" i="1"/>
  <c r="E37" i="1"/>
  <c r="D37" i="1"/>
  <c r="C37" i="1"/>
  <c r="H38" i="1" l="1"/>
  <c r="H43" i="1" s="1"/>
  <c r="G43" i="1"/>
  <c r="C33" i="1"/>
  <c r="H32" i="1"/>
  <c r="H31" i="1"/>
  <c r="G33" i="1"/>
  <c r="K33" i="1"/>
  <c r="J33" i="1"/>
  <c r="I33" i="1"/>
  <c r="F33" i="1"/>
  <c r="E33" i="1"/>
  <c r="D33" i="1"/>
  <c r="L32" i="1"/>
  <c r="L31" i="1"/>
  <c r="K14" i="1"/>
  <c r="F16" i="1"/>
  <c r="E16" i="1"/>
  <c r="D16" i="1"/>
  <c r="B15" i="1"/>
  <c r="H95" i="1" s="1"/>
  <c r="K15" i="1"/>
  <c r="J16" i="1"/>
  <c r="I16" i="1"/>
  <c r="H16" i="1"/>
  <c r="G46" i="1" l="1"/>
  <c r="G61" i="1"/>
  <c r="B33" i="1"/>
  <c r="B85" i="1"/>
  <c r="B79" i="1"/>
  <c r="B82" i="1"/>
  <c r="B31" i="1"/>
  <c r="B32" i="1"/>
  <c r="L33" i="1"/>
  <c r="B14" i="1"/>
  <c r="H94" i="1" s="1"/>
  <c r="G16" i="1"/>
  <c r="G19" i="1" s="1"/>
  <c r="H33" i="1"/>
  <c r="B16" i="1"/>
  <c r="K16" i="1"/>
  <c r="H61" i="1" l="1"/>
  <c r="G62" i="1"/>
  <c r="G20" i="1"/>
  <c r="H62" i="1" l="1"/>
  <c r="G64" i="1"/>
  <c r="G66" i="1" l="1"/>
  <c r="H66" i="1" s="1"/>
  <c r="H64" i="1"/>
  <c r="H68" i="1"/>
  <c r="H70" i="1" s="1"/>
  <c r="H72" i="1" l="1"/>
  <c r="H71" i="1"/>
  <c r="I83" i="1"/>
  <c r="L83" i="1" s="1"/>
  <c r="I80" i="1"/>
  <c r="L80" i="1" s="1"/>
  <c r="I81" i="1" l="1"/>
  <c r="I84" i="1"/>
  <c r="L84" i="1" l="1"/>
  <c r="J89" i="1"/>
  <c r="J87" i="1"/>
  <c r="L81" i="1"/>
  <c r="L85" i="1" s="1"/>
  <c r="J88" i="1"/>
  <c r="J94" i="1" s="1"/>
  <c r="J106" i="1" s="1"/>
  <c r="J108" i="1" s="1"/>
  <c r="J95" i="1"/>
  <c r="I85" i="1"/>
  <c r="J115" i="1" l="1"/>
  <c r="J117" i="1" s="1"/>
  <c r="I108" i="1"/>
  <c r="I96" i="1"/>
  <c r="J96" i="1" l="1"/>
  <c r="L95" i="1" l="1"/>
  <c r="L94" i="1"/>
  <c r="K96" i="1"/>
  <c r="L96" i="1" s="1"/>
</calcChain>
</file>

<file path=xl/sharedStrings.xml><?xml version="1.0" encoding="utf-8"?>
<sst xmlns="http://schemas.openxmlformats.org/spreadsheetml/2006/main" count="303" uniqueCount="184">
  <si>
    <t xml:space="preserve">PEI Energy Corporation </t>
  </si>
  <si>
    <t>UE41401 – PEI Energy Corp Electricity Efficiency &amp; Conservation Plan</t>
  </si>
  <si>
    <t>UE41401 – PEI Energy Corp Electricity Efficiency &amp; Conservation Plan – December 31, 2021 (irac.pe.ca)</t>
  </si>
  <si>
    <t>2022-23</t>
  </si>
  <si>
    <t>2023-24</t>
  </si>
  <si>
    <t>2024-25</t>
  </si>
  <si>
    <t>Total</t>
  </si>
  <si>
    <t>Funding Source</t>
  </si>
  <si>
    <t>Maritime Electric</t>
  </si>
  <si>
    <t>Summerside Electric</t>
  </si>
  <si>
    <t>2018-19</t>
  </si>
  <si>
    <t>2019-20</t>
  </si>
  <si>
    <t>2020-21</t>
  </si>
  <si>
    <t>2021-22</t>
  </si>
  <si>
    <t>Total EE&amp;C Actual Spending Attributable to Ratepayers</t>
  </si>
  <si>
    <t>Original filed EE&amp;C  budget - Page 7 and Page 8 of Exhibit-E-9d-Appendix-A-2022-2025-EEC-Plan-for-PEI-Energy-Corp-REVISED-April-14-2022</t>
  </si>
  <si>
    <t xml:space="preserve">Overcollection from previous plan as filed in Exhibit-E-9d-Appendix A </t>
  </si>
  <si>
    <t>Current Plan - Approved Budget</t>
  </si>
  <si>
    <t xml:space="preserve">Current Plan - Approved Budget </t>
  </si>
  <si>
    <t xml:space="preserve">Proposed Plan Budget </t>
  </si>
  <si>
    <t xml:space="preserve">Proposed Plan - Budget </t>
  </si>
  <si>
    <t>PEI ACCOUNT ANALYSIS REPORT - DETAIL</t>
  </si>
  <si>
    <t>Ledger:  PEI Cons. Funds</t>
  </si>
  <si>
    <t>Balance Type:</t>
  </si>
  <si>
    <t>Actual</t>
  </si>
  <si>
    <t>Journal Entry Source</t>
  </si>
  <si>
    <t>Account From:</t>
  </si>
  <si>
    <t>Period From:</t>
  </si>
  <si>
    <t>APR/22-23</t>
  </si>
  <si>
    <t>Encumbrance Type</t>
  </si>
  <si>
    <t>01-0826-02299-00000-00000</t>
  </si>
  <si>
    <t>Period To:</t>
  </si>
  <si>
    <t>MAR/22-23</t>
  </si>
  <si>
    <t>Budget Name</t>
  </si>
  <si>
    <t>Account To:</t>
  </si>
  <si>
    <t>Report Run Date</t>
  </si>
  <si>
    <r>
      <t xml:space="preserve">  </t>
    </r>
    <r>
      <rPr>
        <sz val="10"/>
        <color rgb="FF000000"/>
        <rFont val="Calibri"/>
        <family val="2"/>
        <scheme val="minor"/>
      </rPr>
      <t>04-Apr-23</t>
    </r>
  </si>
  <si>
    <t>01-0826-02299-99999-99999</t>
  </si>
  <si>
    <t>Period</t>
  </si>
  <si>
    <t>Section</t>
  </si>
  <si>
    <t>Object</t>
  </si>
  <si>
    <t>GL Date</t>
  </si>
  <si>
    <t>Trans Date</t>
  </si>
  <si>
    <t>Category</t>
  </si>
  <si>
    <t>Source</t>
  </si>
  <si>
    <t>Event Class</t>
  </si>
  <si>
    <t>Transaction Number</t>
  </si>
  <si>
    <t>Description</t>
  </si>
  <si>
    <t>Batch Name</t>
  </si>
  <si>
    <t>Debit</t>
  </si>
  <si>
    <t>Credit</t>
  </si>
  <si>
    <t>Net Amount</t>
  </si>
  <si>
    <t>  MAY/22-23</t>
  </si>
  <si>
    <t>  0826</t>
  </si>
  <si>
    <t>  02299</t>
  </si>
  <si>
    <t>Misc Receipts</t>
  </si>
  <si>
    <t>Receivables</t>
  </si>
  <si>
    <t>Miscellaneous Receipt</t>
  </si>
  <si>
    <t>  220510</t>
  </si>
  <si>
    <t xml:space="preserve">CBM-Misc Items~ Maritime Electric~  </t>
  </si>
  <si>
    <t>bnk-220510-royal1</t>
  </si>
  <si>
    <t>april</t>
  </si>
  <si>
    <t>  JUN/22-23</t>
  </si>
  <si>
    <t>  220609</t>
  </si>
  <si>
    <t xml:space="preserve">CBM-Misc Items~ Maritime Electric~ </t>
  </si>
  <si>
    <t>bnk-220609-royal1</t>
  </si>
  <si>
    <t>may</t>
  </si>
  <si>
    <t>  JUL/22-23</t>
  </si>
  <si>
    <t>  220712</t>
  </si>
  <si>
    <t>bnk-220712-royal2</t>
  </si>
  <si>
    <t>june</t>
  </si>
  <si>
    <t>  AUG/22-23</t>
  </si>
  <si>
    <t>  220809</t>
  </si>
  <si>
    <t>bnk-220809-royal1</t>
  </si>
  <si>
    <t>july</t>
  </si>
  <si>
    <t>  SEP/22-23</t>
  </si>
  <si>
    <t>  220909</t>
  </si>
  <si>
    <t xml:space="preserve">CBM-Misc Items~ MAritime Electric~  </t>
  </si>
  <si>
    <t>bnk-220909-royal1</t>
  </si>
  <si>
    <t>august</t>
  </si>
  <si>
    <t>  OCT/22-23</t>
  </si>
  <si>
    <t>  221012</t>
  </si>
  <si>
    <t>bnk-221012-royal1</t>
  </si>
  <si>
    <t>september</t>
  </si>
  <si>
    <t>  NOV/22-23</t>
  </si>
  <si>
    <t>  221109</t>
  </si>
  <si>
    <t xml:space="preserve">CBM-Misc Items~ MARITIME ELECTRIC~  </t>
  </si>
  <si>
    <t>bnk-221109-royal4</t>
  </si>
  <si>
    <t>october</t>
  </si>
  <si>
    <t>  DEC/22-23</t>
  </si>
  <si>
    <t>  221209</t>
  </si>
  <si>
    <t>bnk-221209-royal1</t>
  </si>
  <si>
    <t>november</t>
  </si>
  <si>
    <t>  JAN/22-23</t>
  </si>
  <si>
    <t>  230111</t>
  </si>
  <si>
    <t>bnk-230111-royal2</t>
  </si>
  <si>
    <t>december</t>
  </si>
  <si>
    <t xml:space="preserve">Subtotal </t>
  </si>
  <si>
    <t>  FEB/22-23</t>
  </si>
  <si>
    <t>  230209</t>
  </si>
  <si>
    <t>bnk-230209-royal1</t>
  </si>
  <si>
    <t>january</t>
  </si>
  <si>
    <t>  MAR/22-23</t>
  </si>
  <si>
    <t>  230309</t>
  </si>
  <si>
    <t>bnk-230309-royal1</t>
  </si>
  <si>
    <t>february</t>
  </si>
  <si>
    <t xml:space="preserve">Allocation </t>
  </si>
  <si>
    <t xml:space="preserve">Note 1 </t>
  </si>
  <si>
    <t>Mar 1, 2024
to
 Feb 28, 2025</t>
  </si>
  <si>
    <t>Mar 1, 2025
to
 Feb 28, 2026</t>
  </si>
  <si>
    <t>Order UE21-17 - Docket UE41400 - PEI Energy Corporation - Extension Request Approved for Electricity Efficiency &amp; Conservation Plan - December 16, 2021 (irac.pe.ca)</t>
  </si>
  <si>
    <t xml:space="preserve">In accordance with Order UE21-17 the current plan remained in effect until March 31, 2022.  </t>
  </si>
  <si>
    <t>2023-General-Rate-Application-June-20-2022.pdf (irac.pe.ca)</t>
  </si>
  <si>
    <t xml:space="preserve">Excerpt from MECL GRA filing </t>
  </si>
  <si>
    <t>3:50 p.m.</t>
  </si>
  <si>
    <t>GRA is for the periods March 1, 2023 to Feb 29, 2024; March 1, 2024 to Feb 28, 2025; and March 1, 2025 to Feb 28, 2026. </t>
  </si>
  <si>
    <t xml:space="preserve">Jan - Dec 2019 </t>
  </si>
  <si>
    <t>Jan - Dec 2020</t>
  </si>
  <si>
    <t>Jan - Dec 2021</t>
  </si>
  <si>
    <t>Jan - Dec 2022</t>
  </si>
  <si>
    <t>Jan - Dec 2023</t>
  </si>
  <si>
    <t>Jan - Dec 2024</t>
  </si>
  <si>
    <t>Jan - Dec 2025</t>
  </si>
  <si>
    <t>Mar 1, 2023 
to
 Feb 29, 2024</t>
  </si>
  <si>
    <t xml:space="preserve">PEIEC prorated to refelct EE&amp;C Plan Year </t>
  </si>
  <si>
    <t xml:space="preserve">As a result the below table has been updated to reflect an 11 month period for the 2022-23 year.  </t>
  </si>
  <si>
    <t>April 1, 2022 
to 
Feb 28, 2023</t>
  </si>
  <si>
    <t xml:space="preserve">Total </t>
  </si>
  <si>
    <t xml:space="preserve">Additional over-collected amount </t>
  </si>
  <si>
    <t>Average amount over-collected</t>
  </si>
  <si>
    <t xml:space="preserve">Interest attributed to over-collected balance </t>
  </si>
  <si>
    <t xml:space="preserve">Utility collections for Proposed Plan ($) </t>
  </si>
  <si>
    <t xml:space="preserve">Amount collected from Maritime Electric </t>
  </si>
  <si>
    <t xml:space="preserve">Amount collected from Summerside Electric </t>
  </si>
  <si>
    <t>Net overcollection current plan to Feb 28, 2023</t>
  </si>
  <si>
    <t xml:space="preserve">Ref </t>
  </si>
  <si>
    <t>IR-41
Note 1</t>
  </si>
  <si>
    <t xml:space="preserve">Note 2 </t>
  </si>
  <si>
    <t xml:space="preserve">Total MECL  for 11 months </t>
  </si>
  <si>
    <t xml:space="preserve">Summerside Electric assumed </t>
  </si>
  <si>
    <t xml:space="preserve">Total collection from MECL for the 11 month period from April 1, 2022 to February 28, 2023 </t>
  </si>
  <si>
    <t xml:space="preserve">Assumed % allocation of load to Summerside Electric as payment has not yet received </t>
  </si>
  <si>
    <t xml:space="preserve">Estimated Summerside </t>
  </si>
  <si>
    <t>Ending amount over-collected</t>
  </si>
  <si>
    <t>Beginning amount over-collected</t>
  </si>
  <si>
    <t xml:space="preserve">Interest rate applied based on Govt of PEI short term borrowing </t>
  </si>
  <si>
    <t>Calculation of interest on overcollection amounts</t>
  </si>
  <si>
    <t>Total energy sales (GWh)</t>
  </si>
  <si>
    <t>Jan - Dec 2026</t>
  </si>
  <si>
    <t xml:space="preserve">Estimate by PEIEC </t>
  </si>
  <si>
    <t xml:space="preserve">From Maritime Electric GRA Filing June 20, 2022 </t>
  </si>
  <si>
    <t xml:space="preserve">Calculated load growth factor </t>
  </si>
  <si>
    <t xml:space="preserve">Adjusted to reflect timeperiod of EE&amp;C Plan </t>
  </si>
  <si>
    <t xml:space="preserve">10/12 months of load forecast </t>
  </si>
  <si>
    <t xml:space="preserve">2/12 months of following year load forecast </t>
  </si>
  <si>
    <t xml:space="preserve">EE&amp;C Rider per GWh based on Maritime Electric GRA load forecast </t>
  </si>
  <si>
    <t xml:space="preserve">PEIEC prorated Maritime Electric load forecast to reflect EE&amp;C Plan Year </t>
  </si>
  <si>
    <t xml:space="preserve">$/GWh </t>
  </si>
  <si>
    <t xml:space="preserve">Below is a summary of the EE&amp;C Plan as filed.  </t>
  </si>
  <si>
    <t xml:space="preserve">PEIEC assumed the current plan continued for the 2022-23 year while the matter was before the commission. As a result the 2022-23 period would have ended on March 31, 2023. </t>
  </si>
  <si>
    <t xml:space="preserve">The following table summarizes the changes in the overcollection about as a result of activity in the 2022-23 operation of the current plan. </t>
  </si>
  <si>
    <t xml:space="preserve">PEIEC understands based on previous IR's that the Commission would like to consider the application of interest to the overcollection amount.  This calculation has been included below.  </t>
  </si>
  <si>
    <t xml:space="preserve">The below table allocated EE&amp;C program budget to be recovered from rate payers by utility using the 90/10 split of historical load forecasts.  </t>
  </si>
  <si>
    <t xml:space="preserve">Summerside Electric  load forecast GWh </t>
  </si>
  <si>
    <t xml:space="preserve">Consistent with the original filing, PEIEC is proposing that the over collected amounts are used to offset future EE&amp;C Plan Budgeted Expenses. As such, the allocation has been calculated in the table below.  </t>
  </si>
  <si>
    <t xml:space="preserve">Below PEIEC estimates the rate rider for Maritime Electric based on the energy sales forecast included in the GRA filed on June 20, 2022.  </t>
  </si>
  <si>
    <t xml:space="preserve">Load forecast provided by Summerside Electric GWh </t>
  </si>
  <si>
    <t xml:space="preserve">To assist the Commission in the review of the proposed EE&amp;C Plan the PEIEC has provided the following summary of the EE&amp;C proposed plan and approach to address the activity in the 2022-23 operation of the current plan.  </t>
  </si>
  <si>
    <t xml:space="preserve">However, in PEIEC response to IR 42 it was noted that the current EE&amp;C Plan was to remain in effect until Feb 28, 2023.  The  proposed plan reflects a 3 year period commencing on March 1, 2023. </t>
  </si>
  <si>
    <t xml:space="preserve">Overcollection amount including interest to be applied to future EE&amp;C Programming </t>
  </si>
  <si>
    <t xml:space="preserve">Actual EE&amp;C Plan Expenses 
for current plan to Feb 28, 2023 </t>
  </si>
  <si>
    <t>MECL</t>
  </si>
  <si>
    <t>SE</t>
  </si>
  <si>
    <t>Overcollection from current plan from 2018-19 to 2021-22</t>
  </si>
  <si>
    <t>Undercollection from current plan from 2022-2023</t>
  </si>
  <si>
    <t xml:space="preserve">Maritime Electric EE&amp;C Budget to be collected from rate payers </t>
  </si>
  <si>
    <t xml:space="preserve">Summerside Electric EE&amp;C Budget to be collected from rate payers </t>
  </si>
  <si>
    <t xml:space="preserve">Less: 2018-19 to 2022-23 overcollection </t>
  </si>
  <si>
    <t xml:space="preserve">Maritime Electric load forecast GWh </t>
  </si>
  <si>
    <t xml:space="preserve">Conversion factor </t>
  </si>
  <si>
    <t>GWh</t>
  </si>
  <si>
    <t xml:space="preserve">KWh/GWh </t>
  </si>
  <si>
    <t>Below PEIEC estimates the rate rider for Summerside Electric based on load forecast data obtained in the preparation of the original EE&amp;C Plan filing as we are unaware of any more recent estimates.</t>
  </si>
  <si>
    <r>
      <t>See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confidential exhibit</t>
    </r>
    <r>
      <rPr>
        <sz val="11"/>
        <color theme="1"/>
        <rFont val="Calibri"/>
        <family val="2"/>
        <scheme val="minor"/>
      </rPr>
      <t xml:space="preserve"> for expense details April 1, 2022 to Feb 28,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</si>
</sst>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6" formatCode="_-* #,##0_-;\-* #,##0_-;_-* &quot;-&quot;??_-;_-@_-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.0000_);_(&quot;$&quot;* \(#,##0.00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00008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FFFFFF"/>
      <name val="Segoe UI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3"/>
    <xf numFmtId="0" fontId="0" fillId="0" borderId="1" xfId="0" applyBorder="1"/>
    <xf numFmtId="0" fontId="3" fillId="0" borderId="0" xfId="0" applyFont="1"/>
    <xf numFmtId="0" fontId="6" fillId="0" borderId="0" xfId="0" applyFont="1"/>
    <xf numFmtId="9" fontId="0" fillId="0" borderId="1" xfId="2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9" fontId="3" fillId="3" borderId="1" xfId="2" applyFont="1" applyFill="1" applyBorder="1" applyAlignment="1">
      <alignment horizontal="center"/>
    </xf>
    <xf numFmtId="0" fontId="3" fillId="3" borderId="1" xfId="0" applyFont="1" applyFill="1" applyBorder="1"/>
    <xf numFmtId="0" fontId="5" fillId="4" borderId="1" xfId="0" applyFont="1" applyFill="1" applyBorder="1"/>
    <xf numFmtId="0" fontId="3" fillId="0" borderId="0" xfId="0" applyFont="1" applyFill="1" applyBorder="1"/>
    <xf numFmtId="9" fontId="3" fillId="0" borderId="0" xfId="2" applyFont="1" applyFill="1" applyBorder="1" applyAlignment="1">
      <alignment horizontal="center"/>
    </xf>
    <xf numFmtId="0" fontId="0" fillId="0" borderId="0" xfId="0" applyFill="1"/>
    <xf numFmtId="0" fontId="3" fillId="0" borderId="4" xfId="0" applyFont="1" applyFill="1" applyBorder="1"/>
    <xf numFmtId="9" fontId="3" fillId="0" borderId="4" xfId="2" applyFont="1" applyFill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8" fillId="5" borderId="0" xfId="0" applyFont="1" applyFill="1" applyAlignment="1">
      <alignment vertical="top"/>
    </xf>
    <xf numFmtId="0" fontId="0" fillId="6" borderId="0" xfId="0" applyFill="1" applyAlignment="1">
      <alignment vertical="top"/>
    </xf>
    <xf numFmtId="0" fontId="9" fillId="6" borderId="0" xfId="0" applyFont="1" applyFill="1" applyAlignment="1">
      <alignment vertical="top"/>
    </xf>
    <xf numFmtId="0" fontId="0" fillId="6" borderId="0" xfId="0" applyFill="1"/>
    <xf numFmtId="0" fontId="8" fillId="6" borderId="0" xfId="0" applyFont="1" applyFill="1" applyAlignment="1">
      <alignment horizontal="justify"/>
    </xf>
    <xf numFmtId="0" fontId="8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horizontal="center" vertical="top" wrapText="1"/>
    </xf>
    <xf numFmtId="0" fontId="0" fillId="6" borderId="7" xfId="0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14" fontId="9" fillId="6" borderId="6" xfId="0" applyNumberFormat="1" applyFont="1" applyFill="1" applyBorder="1" applyAlignment="1">
      <alignment vertical="top" wrapText="1"/>
    </xf>
    <xf numFmtId="0" fontId="10" fillId="6" borderId="6" xfId="0" applyFont="1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4" fontId="9" fillId="6" borderId="6" xfId="0" applyNumberFormat="1" applyFont="1" applyFill="1" applyBorder="1" applyAlignment="1">
      <alignment horizontal="right" vertical="top" wrapText="1"/>
    </xf>
    <xf numFmtId="0" fontId="3" fillId="0" borderId="8" xfId="0" applyFont="1" applyBorder="1"/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/>
    <xf numFmtId="166" fontId="0" fillId="0" borderId="1" xfId="1" applyNumberFormat="1" applyFont="1" applyBorder="1"/>
    <xf numFmtId="166" fontId="0" fillId="3" borderId="1" xfId="1" applyNumberFormat="1" applyFont="1" applyFill="1" applyBorder="1"/>
    <xf numFmtId="166" fontId="0" fillId="0" borderId="0" xfId="0" applyNumberFormat="1"/>
    <xf numFmtId="166" fontId="3" fillId="3" borderId="1" xfId="1" applyNumberFormat="1" applyFont="1" applyFill="1" applyBorder="1"/>
    <xf numFmtId="166" fontId="3" fillId="0" borderId="4" xfId="1" applyNumberFormat="1" applyFont="1" applyFill="1" applyBorder="1"/>
    <xf numFmtId="166" fontId="3" fillId="0" borderId="0" xfId="1" applyNumberFormat="1" applyFont="1" applyFill="1" applyBorder="1"/>
    <xf numFmtId="166" fontId="0" fillId="0" borderId="0" xfId="0" applyNumberFormat="1" applyFill="1"/>
    <xf numFmtId="166" fontId="3" fillId="2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167" fontId="0" fillId="0" borderId="0" xfId="4" applyNumberFormat="1" applyFont="1"/>
    <xf numFmtId="0" fontId="0" fillId="0" borderId="9" xfId="0" applyBorder="1"/>
    <xf numFmtId="9" fontId="0" fillId="0" borderId="9" xfId="0" applyNumberFormat="1" applyBorder="1"/>
    <xf numFmtId="167" fontId="0" fillId="0" borderId="0" xfId="4" applyNumberFormat="1" applyFont="1" applyFill="1"/>
    <xf numFmtId="167" fontId="0" fillId="0" borderId="9" xfId="4" applyNumberFormat="1" applyFont="1" applyBorder="1"/>
    <xf numFmtId="167" fontId="0" fillId="0" borderId="9" xfId="4" applyNumberFormat="1" applyFont="1" applyFill="1" applyBorder="1"/>
    <xf numFmtId="167" fontId="0" fillId="0" borderId="0" xfId="4" applyNumberFormat="1" applyFont="1" applyBorder="1"/>
    <xf numFmtId="167" fontId="0" fillId="0" borderId="0" xfId="4" applyNumberFormat="1" applyFont="1" applyFill="1" applyBorder="1"/>
    <xf numFmtId="10" fontId="0" fillId="0" borderId="9" xfId="0" applyNumberFormat="1" applyBorder="1"/>
    <xf numFmtId="10" fontId="0" fillId="0" borderId="9" xfId="2" applyNumberFormat="1" applyFont="1" applyFill="1" applyBorder="1"/>
    <xf numFmtId="0" fontId="14" fillId="0" borderId="0" xfId="0" applyFont="1" applyAlignment="1">
      <alignment vertical="center"/>
    </xf>
    <xf numFmtId="0" fontId="3" fillId="0" borderId="9" xfId="0" applyFont="1" applyBorder="1"/>
    <xf numFmtId="0" fontId="0" fillId="0" borderId="0" xfId="0" applyAlignment="1">
      <alignment horizontal="left" indent="2"/>
    </xf>
    <xf numFmtId="0" fontId="0" fillId="0" borderId="9" xfId="0" applyBorder="1" applyAlignment="1">
      <alignment horizontal="left" indent="2"/>
    </xf>
    <xf numFmtId="167" fontId="3" fillId="0" borderId="0" xfId="4" applyNumberFormat="1" applyFont="1" applyFill="1" applyBorder="1"/>
    <xf numFmtId="168" fontId="0" fillId="0" borderId="0" xfId="5" applyNumberFormat="1" applyFont="1" applyFill="1" applyBorder="1"/>
    <xf numFmtId="168" fontId="0" fillId="0" borderId="9" xfId="5" applyNumberFormat="1" applyFont="1" applyFill="1" applyBorder="1"/>
    <xf numFmtId="9" fontId="0" fillId="0" borderId="0" xfId="2" applyFont="1" applyFill="1" applyBorder="1"/>
    <xf numFmtId="9" fontId="0" fillId="0" borderId="9" xfId="2" applyFont="1" applyFill="1" applyBorder="1"/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4" fontId="3" fillId="0" borderId="0" xfId="0" applyNumberFormat="1" applyFont="1"/>
    <xf numFmtId="166" fontId="3" fillId="0" borderId="0" xfId="0" applyNumberFormat="1" applyFont="1"/>
    <xf numFmtId="0" fontId="3" fillId="0" borderId="4" xfId="0" applyFont="1" applyBorder="1"/>
    <xf numFmtId="166" fontId="3" fillId="0" borderId="4" xfId="0" applyNumberFormat="1" applyFont="1" applyBorder="1"/>
    <xf numFmtId="166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center" wrapText="1"/>
    </xf>
    <xf numFmtId="0" fontId="3" fillId="0" borderId="0" xfId="0" applyFont="1" applyAlignment="1">
      <alignment horizontal="right"/>
    </xf>
    <xf numFmtId="164" fontId="0" fillId="0" borderId="0" xfId="1" applyFont="1"/>
    <xf numFmtId="9" fontId="3" fillId="0" borderId="0" xfId="0" applyNumberFormat="1" applyFont="1"/>
    <xf numFmtId="164" fontId="3" fillId="0" borderId="0" xfId="1" applyFont="1"/>
    <xf numFmtId="0" fontId="0" fillId="0" borderId="0" xfId="0" applyBorder="1"/>
    <xf numFmtId="9" fontId="0" fillId="0" borderId="0" xfId="0" applyNumberFormat="1" applyBorder="1"/>
    <xf numFmtId="166" fontId="0" fillId="0" borderId="0" xfId="1" applyNumberFormat="1" applyFont="1"/>
    <xf numFmtId="0" fontId="0" fillId="0" borderId="0" xfId="0" applyFill="1" applyBorder="1"/>
    <xf numFmtId="167" fontId="3" fillId="0" borderId="8" xfId="4" applyNumberFormat="1" applyFont="1" applyFill="1" applyBorder="1"/>
    <xf numFmtId="167" fontId="3" fillId="0" borderId="0" xfId="2" applyNumberFormat="1" applyFont="1" applyFill="1" applyBorder="1"/>
    <xf numFmtId="167" fontId="3" fillId="0" borderId="9" xfId="2" applyNumberFormat="1" applyFont="1" applyFill="1" applyBorder="1"/>
    <xf numFmtId="164" fontId="0" fillId="0" borderId="1" xfId="1" applyFont="1" applyBorder="1"/>
    <xf numFmtId="164" fontId="0" fillId="0" borderId="1" xfId="0" applyNumberFormat="1" applyBorder="1"/>
    <xf numFmtId="10" fontId="0" fillId="0" borderId="1" xfId="2" applyNumberFormat="1" applyFont="1" applyBorder="1"/>
    <xf numFmtId="10" fontId="0" fillId="0" borderId="1" xfId="0" applyNumberFormat="1" applyBorder="1"/>
    <xf numFmtId="0" fontId="13" fillId="0" borderId="1" xfId="0" applyFont="1" applyBorder="1"/>
    <xf numFmtId="0" fontId="3" fillId="0" borderId="1" xfId="0" applyFont="1" applyBorder="1"/>
    <xf numFmtId="9" fontId="0" fillId="0" borderId="9" xfId="2" applyFont="1" applyBorder="1"/>
    <xf numFmtId="164" fontId="0" fillId="0" borderId="9" xfId="0" applyNumberFormat="1" applyBorder="1"/>
    <xf numFmtId="0" fontId="0" fillId="0" borderId="12" xfId="0" applyBorder="1"/>
    <xf numFmtId="9" fontId="0" fillId="0" borderId="0" xfId="2" applyFont="1" applyBorder="1"/>
    <xf numFmtId="164" fontId="0" fillId="0" borderId="0" xfId="0" applyNumberFormat="1" applyBorder="1"/>
    <xf numFmtId="164" fontId="0" fillId="0" borderId="13" xfId="0" applyNumberFormat="1" applyBorder="1"/>
    <xf numFmtId="0" fontId="0" fillId="0" borderId="14" xfId="0" applyBorder="1"/>
    <xf numFmtId="164" fontId="0" fillId="0" borderId="11" xfId="0" applyNumberFormat="1" applyBorder="1"/>
    <xf numFmtId="0" fontId="0" fillId="0" borderId="13" xfId="0" applyBorder="1"/>
    <xf numFmtId="0" fontId="3" fillId="0" borderId="14" xfId="0" applyFont="1" applyBorder="1"/>
    <xf numFmtId="164" fontId="3" fillId="0" borderId="9" xfId="0" applyNumberFormat="1" applyFont="1" applyBorder="1"/>
    <xf numFmtId="164" fontId="3" fillId="0" borderId="11" xfId="0" applyNumberFormat="1" applyFont="1" applyBorder="1"/>
    <xf numFmtId="0" fontId="3" fillId="0" borderId="3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0" fillId="0" borderId="0" xfId="0" applyAlignment="1"/>
    <xf numFmtId="0" fontId="0" fillId="0" borderId="9" xfId="0" applyBorder="1" applyAlignment="1"/>
    <xf numFmtId="0" fontId="14" fillId="0" borderId="9" xfId="0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9" fontId="3" fillId="0" borderId="0" xfId="2" applyFont="1" applyFill="1" applyBorder="1"/>
    <xf numFmtId="0" fontId="3" fillId="0" borderId="0" xfId="0" applyFont="1" applyBorder="1"/>
    <xf numFmtId="166" fontId="3" fillId="0" borderId="0" xfId="0" applyNumberFormat="1" applyFont="1" applyBorder="1"/>
    <xf numFmtId="167" fontId="0" fillId="0" borderId="1" xfId="4" applyNumberFormat="1" applyFont="1" applyBorder="1"/>
    <xf numFmtId="0" fontId="3" fillId="7" borderId="1" xfId="0" applyFont="1" applyFill="1" applyBorder="1"/>
    <xf numFmtId="9" fontId="3" fillId="7" borderId="1" xfId="2" applyFont="1" applyFill="1" applyBorder="1" applyAlignment="1">
      <alignment horizontal="center"/>
    </xf>
    <xf numFmtId="166" fontId="3" fillId="7" borderId="1" xfId="1" applyNumberFormat="1" applyFont="1" applyFill="1" applyBorder="1"/>
    <xf numFmtId="167" fontId="3" fillId="7" borderId="1" xfId="4" applyNumberFormat="1" applyFont="1" applyFill="1" applyBorder="1"/>
    <xf numFmtId="167" fontId="3" fillId="0" borderId="9" xfId="4" applyNumberFormat="1" applyFont="1" applyBorder="1"/>
    <xf numFmtId="167" fontId="3" fillId="0" borderId="0" xfId="4" applyNumberFormat="1" applyFont="1" applyBorder="1"/>
    <xf numFmtId="166" fontId="0" fillId="0" borderId="9" xfId="0" applyNumberFormat="1" applyFill="1" applyBorder="1"/>
    <xf numFmtId="164" fontId="3" fillId="0" borderId="0" xfId="0" applyNumberFormat="1" applyFont="1" applyBorder="1"/>
    <xf numFmtId="44" fontId="3" fillId="0" borderId="4" xfId="6" applyFont="1" applyBorder="1"/>
    <xf numFmtId="44" fontId="3" fillId="0" borderId="5" xfId="6" applyFont="1" applyBorder="1"/>
    <xf numFmtId="169" fontId="0" fillId="0" borderId="0" xfId="6" applyNumberFormat="1" applyFont="1"/>
    <xf numFmtId="166" fontId="3" fillId="2" borderId="1" xfId="0" applyNumberFormat="1" applyFont="1" applyFill="1" applyBorder="1" applyAlignment="1">
      <alignment wrapText="1"/>
    </xf>
    <xf numFmtId="0" fontId="5" fillId="4" borderId="2" xfId="0" applyFont="1" applyFill="1" applyBorder="1" applyAlignment="1"/>
    <xf numFmtId="0" fontId="5" fillId="4" borderId="10" xfId="0" applyFont="1" applyFill="1" applyBorder="1" applyAlignment="1"/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166" fontId="5" fillId="4" borderId="1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2" borderId="3" xfId="0" applyNumberFormat="1" applyFont="1" applyFill="1" applyBorder="1" applyAlignment="1">
      <alignment wrapText="1"/>
    </xf>
    <xf numFmtId="166" fontId="3" fillId="2" borderId="4" xfId="0" applyNumberFormat="1" applyFont="1" applyFill="1" applyBorder="1" applyAlignment="1">
      <alignment wrapText="1"/>
    </xf>
    <xf numFmtId="166" fontId="3" fillId="2" borderId="5" xfId="0" applyNumberFormat="1" applyFont="1" applyFill="1" applyBorder="1" applyAlignment="1">
      <alignment wrapText="1"/>
    </xf>
  </cellXfs>
  <cellStyles count="7">
    <cellStyle name="Comma" xfId="1" builtinId="3"/>
    <cellStyle name="Comma 2" xfId="4" xr:uid="{AC255ED2-2AC6-4A65-B650-D459DCA786B4}"/>
    <cellStyle name="Currency" xfId="6" builtinId="4"/>
    <cellStyle name="Currency 2" xfId="5" xr:uid="{7D58AF0D-F5CA-4F3C-90B6-34EA72C1787C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5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4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3.xml" Id="rId6" /><Relationship Type="http://schemas.openxmlformats.org/officeDocument/2006/relationships/sharedStrings" Target="sharedStrings.xml" Id="rId11" /><Relationship Type="http://schemas.openxmlformats.org/officeDocument/2006/relationships/externalLink" Target="externalLinks/externalLink2.xml" Id="rId5" /><Relationship Type="http://schemas.openxmlformats.org/officeDocument/2006/relationships/styles" Target="styles.xml" Id="rId10" /><Relationship Type="http://schemas.openxmlformats.org/officeDocument/2006/relationships/externalLink" Target="externalLinks/externalLink1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3</xdr:row>
      <xdr:rowOff>161925</xdr:rowOff>
    </xdr:from>
    <xdr:to>
      <xdr:col>11</xdr:col>
      <xdr:colOff>400050</xdr:colOff>
      <xdr:row>19</xdr:row>
      <xdr:rowOff>114300</xdr:rowOff>
    </xdr:to>
    <xdr:pic>
      <xdr:nvPicPr>
        <xdr:cNvPr id="2" name="Picture 1" descr="image">
          <a:extLst>
            <a:ext uri="{FF2B5EF4-FFF2-40B4-BE49-F238E27FC236}">
              <a16:creationId xmlns:a16="http://schemas.microsoft.com/office/drawing/2014/main" id="{A18AE44D-919C-0FF9-48C0-263294C4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733425"/>
          <a:ext cx="6591300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47625</xdr:rowOff>
    </xdr:from>
    <xdr:to>
      <xdr:col>12</xdr:col>
      <xdr:colOff>322895</xdr:colOff>
      <xdr:row>29</xdr:row>
      <xdr:rowOff>95006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86B503-8736-79C5-888C-6748C2457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76725"/>
          <a:ext cx="7638095" cy="19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E\efficiencyPEI\LCEF\Claims\Claim%20%233\Source%20Data\ePEI%20Community%20Energy%20Solutions%20Grant%20Databa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NG\Shared_Files\CrystalB\ePEI\LCEF%20Claim%202020-21\efficiency%20PEI%20Grant%20Summary%202020-21%20Databas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urrows\AppData\Local\Microsoft\Windows\INetCache\Content.Outlook\E93BIX4F\Greening%20Government%20Trac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E\2019-20\Yearend\LCEF\S.0826%20Payroll%20Detail%202019-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%20Johns/DATA/Advisory/_Clients/P/PEI%20Energy%20Corporation/2021%20DSM%20Plan/6%20-%20IRs/2023.04.28%20-%20Additional%20IR%20questions/IR%20-%2041%20Summary%20of%20collections%20vs%20expense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 List"/>
      <sheetName val="Tracking"/>
      <sheetName val="Summary - Monthly"/>
      <sheetName val="Screening Report"/>
      <sheetName val="Preapproval"/>
      <sheetName val="Summary - Annual"/>
      <sheetName val="QA"/>
      <sheetName val="Objective"/>
      <sheetName val="Source"/>
      <sheetName val="Measures - draft"/>
      <sheetName val="Preapproval - draft"/>
      <sheetName val="Sheet1"/>
    </sheetNames>
    <sheetDataSet>
      <sheetData sheetId="0">
        <row r="5">
          <cell r="B5" t="str">
            <v>ABC Company</v>
          </cell>
          <cell r="C5" t="str">
            <v>Jane Doe</v>
          </cell>
          <cell r="D5" t="str">
            <v>(902) 555-5555</v>
          </cell>
          <cell r="E5" t="str">
            <v>jdoe@abccompany.ca</v>
          </cell>
          <cell r="F5" t="str">
            <v>55 ABC Street</v>
          </cell>
          <cell r="G5" t="str">
            <v>Charlottetown</v>
          </cell>
          <cell r="H5" t="str">
            <v>C1A XXX</v>
          </cell>
        </row>
        <row r="6">
          <cell r="B6" t="str">
            <v>Rural Municipality of Victoria</v>
          </cell>
          <cell r="C6" t="str">
            <v>Jaclyn Casler</v>
          </cell>
          <cell r="D6">
            <v>9026582541</v>
          </cell>
          <cell r="E6" t="str">
            <v>victoriamunicipalitypei@gmail.com</v>
          </cell>
          <cell r="F6" t="str">
            <v>PO Box 7</v>
          </cell>
          <cell r="G6" t="str">
            <v>Victoria</v>
          </cell>
          <cell r="H6" t="str">
            <v>C0A 2G0</v>
          </cell>
        </row>
        <row r="7">
          <cell r="B7" t="str">
            <v>Belfast Mini Mills</v>
          </cell>
          <cell r="C7" t="str">
            <v>Evan Nobles</v>
          </cell>
          <cell r="D7">
            <v>9023935118</v>
          </cell>
          <cell r="E7" t="str">
            <v>evan_nobles@hotmail.com</v>
          </cell>
          <cell r="F7" t="str">
            <v>1820 Garfield Rd</v>
          </cell>
          <cell r="G7" t="str">
            <v>Belfast</v>
          </cell>
          <cell r="H7" t="str">
            <v>C0A 1A0</v>
          </cell>
        </row>
        <row r="8">
          <cell r="B8" t="str">
            <v>St Dunstan's Basilica Roman Catholic Parish Incorporated</v>
          </cell>
          <cell r="C8" t="str">
            <v>Albert Bernard</v>
          </cell>
          <cell r="D8">
            <v>9022140752</v>
          </cell>
          <cell r="E8" t="str">
            <v>alaf56@outlook.com</v>
          </cell>
          <cell r="F8" t="str">
            <v>65 Great George St</v>
          </cell>
          <cell r="G8" t="str">
            <v>Charlottetown</v>
          </cell>
          <cell r="H8" t="str">
            <v>C1A 4K1</v>
          </cell>
        </row>
        <row r="9">
          <cell r="B9" t="str">
            <v>Watermark Theatre Inc</v>
          </cell>
          <cell r="C9" t="str">
            <v>Andrea Surich</v>
          </cell>
          <cell r="D9">
            <v>9029633963</v>
          </cell>
          <cell r="E9" t="str">
            <v>generalmanager@watermarktheatre.com</v>
          </cell>
          <cell r="F9" t="str">
            <v>57 Church Hill Ave.</v>
          </cell>
          <cell r="G9" t="str">
            <v>North Rustico</v>
          </cell>
          <cell r="H9" t="str">
            <v>C0A 1X0</v>
          </cell>
        </row>
        <row r="10">
          <cell r="B10" t="str">
            <v>Sisters of the Sacred Heart of Ragusa</v>
          </cell>
          <cell r="C10" t="str">
            <v>Sister Margherita</v>
          </cell>
          <cell r="D10">
            <v>9024365386</v>
          </cell>
          <cell r="E10" t="str">
            <v>sacredheartpei@gmail.com</v>
          </cell>
          <cell r="F10" t="str">
            <v>403 Granville St</v>
          </cell>
          <cell r="G10" t="str">
            <v>Summerside</v>
          </cell>
          <cell r="H10" t="str">
            <v>C1N 3C4</v>
          </cell>
        </row>
        <row r="11">
          <cell r="B11" t="str">
            <v>IO Solutions Call Centre Inc.</v>
          </cell>
          <cell r="C11" t="str">
            <v>Elie Chebli</v>
          </cell>
          <cell r="D11"/>
          <cell r="E11" t="str">
            <v>elie.chebli@ioscenter.com</v>
          </cell>
          <cell r="F11"/>
          <cell r="G11"/>
          <cell r="H11"/>
        </row>
        <row r="12">
          <cell r="B12" t="str">
            <v>Humane Society</v>
          </cell>
          <cell r="C12"/>
          <cell r="D12"/>
          <cell r="E12"/>
          <cell r="F12"/>
          <cell r="G12" t="str">
            <v>Charlottetown</v>
          </cell>
          <cell r="H12"/>
        </row>
        <row r="13">
          <cell r="B13" t="str">
            <v>Larry Stewart Construction</v>
          </cell>
          <cell r="C13" t="str">
            <v>Larry Stewart</v>
          </cell>
          <cell r="D13">
            <v>9023938375</v>
          </cell>
          <cell r="E13" t="str">
            <v>lsconstruction@eastlink.ca</v>
          </cell>
          <cell r="F13" t="str">
            <v>31 Glencove Dr</v>
          </cell>
          <cell r="G13" t="str">
            <v>Stratford</v>
          </cell>
          <cell r="H13" t="str">
            <v>C1B 1Y2</v>
          </cell>
        </row>
        <row r="14">
          <cell r="B14" t="str">
            <v>Sports and Recreation Association of Tignish</v>
          </cell>
          <cell r="C14" t="str">
            <v>Harvey Myers</v>
          </cell>
          <cell r="D14">
            <v>9028561171</v>
          </cell>
          <cell r="E14" t="str">
            <v>tignisharena@gmail.com</v>
          </cell>
          <cell r="F14" t="str">
            <v>PO Box 87</v>
          </cell>
          <cell r="G14" t="str">
            <v>Tignish</v>
          </cell>
          <cell r="H14" t="str">
            <v>C0B 2B0</v>
          </cell>
        </row>
        <row r="15">
          <cell r="B15" t="str">
            <v>St. John House Inc.</v>
          </cell>
          <cell r="C15" t="str">
            <v>Don Chandler</v>
          </cell>
          <cell r="D15">
            <v>9028926090</v>
          </cell>
          <cell r="E15" t="str">
            <v>donhosschandler@gmail.com</v>
          </cell>
          <cell r="F15" t="str">
            <v>1 St. John Ave.</v>
          </cell>
          <cell r="G15" t="str">
            <v>Stratford</v>
          </cell>
          <cell r="H15" t="str">
            <v>C1B 2B4</v>
          </cell>
        </row>
        <row r="16">
          <cell r="B16" t="str">
            <v>O'Leary Farmers Coop Ltd.</v>
          </cell>
          <cell r="C16" t="str">
            <v>Dawn Helm</v>
          </cell>
          <cell r="D16">
            <v>9028592550</v>
          </cell>
          <cell r="E16" t="str">
            <v>coop9285mgr@sobeys.com</v>
          </cell>
          <cell r="F16" t="str">
            <v>500 Main St</v>
          </cell>
          <cell r="G16" t="str">
            <v>O'Leary</v>
          </cell>
          <cell r="H16" t="str">
            <v>C0B 1V0</v>
          </cell>
        </row>
        <row r="17">
          <cell r="B17" t="str">
            <v>102103 PEI Inc</v>
          </cell>
          <cell r="C17" t="str">
            <v>Yang Mu (Catherine)</v>
          </cell>
          <cell r="D17">
            <v>9023161939</v>
          </cell>
          <cell r="E17" t="str">
            <v>info@memotreeresort.com</v>
          </cell>
          <cell r="F17" t="str">
            <v>PO Box 1537</v>
          </cell>
          <cell r="G17" t="str">
            <v>Charlottetown</v>
          </cell>
          <cell r="H17" t="str">
            <v>C1A 7N3</v>
          </cell>
        </row>
        <row r="18">
          <cell r="B18" t="str">
            <v>Kirkwood Mews</v>
          </cell>
          <cell r="C18" t="str">
            <v>Stephen Taweel</v>
          </cell>
          <cell r="D18"/>
          <cell r="E18" t="str">
            <v>stephentaweel@gmail.com</v>
          </cell>
          <cell r="F18"/>
          <cell r="G18" t="str">
            <v>Charlottetown</v>
          </cell>
          <cell r="H18"/>
        </row>
        <row r="19">
          <cell r="B19" t="str">
            <v>Charlottetown Airport Authority Inc.</v>
          </cell>
          <cell r="C19" t="str">
            <v>Meghan Senechal</v>
          </cell>
          <cell r="D19">
            <v>9025665619</v>
          </cell>
          <cell r="E19" t="str">
            <v>MSenechal@flyyyg.com</v>
          </cell>
          <cell r="F19" t="str">
            <v>250 Maple Hills Ave, Suite 132</v>
          </cell>
          <cell r="G19" t="str">
            <v>Charlottetown</v>
          </cell>
          <cell r="H19" t="str">
            <v>C1C 1N2</v>
          </cell>
        </row>
        <row r="20">
          <cell r="B20" t="str">
            <v>100941 P.E.I. Inc.</v>
          </cell>
          <cell r="C20" t="str">
            <v>Ron Hately</v>
          </cell>
          <cell r="D20">
            <v>9023938189</v>
          </cell>
          <cell r="E20" t="str">
            <v>rhately@cooke.ca</v>
          </cell>
          <cell r="F20" t="str">
            <v>29 Dunkirk St</v>
          </cell>
          <cell r="G20" t="str">
            <v>Charlottetown</v>
          </cell>
          <cell r="H20" t="str">
            <v>C1A 3Z7</v>
          </cell>
        </row>
        <row r="21">
          <cell r="B21" t="str">
            <v>O'Leary Legion Development Corp. Inc.</v>
          </cell>
          <cell r="C21" t="str">
            <v>Vernon Maxfield</v>
          </cell>
          <cell r="D21">
            <v>9028593432</v>
          </cell>
          <cell r="E21" t="str">
            <v>jubileehome@hotmail.com</v>
          </cell>
          <cell r="F21" t="str">
            <v>PO Box 632</v>
          </cell>
          <cell r="G21" t="str">
            <v>O'Leary</v>
          </cell>
          <cell r="H21" t="str">
            <v>C0B 1V0</v>
          </cell>
        </row>
        <row r="22">
          <cell r="B22" t="str">
            <v>Atlantic Grown Organics Inc.</v>
          </cell>
          <cell r="C22" t="str">
            <v>Marc Schurman</v>
          </cell>
          <cell r="D22">
            <v>9024320026</v>
          </cell>
          <cell r="E22" t="str">
            <v>marc@atlanticgrownorganics.com</v>
          </cell>
          <cell r="F22" t="str">
            <v>713 Route 104</v>
          </cell>
          <cell r="G22" t="str">
            <v>Spring Valley</v>
          </cell>
          <cell r="H22" t="str">
            <v>C0B 1M0</v>
          </cell>
        </row>
        <row r="23">
          <cell r="B23" t="str">
            <v>102163 P.E.I. Inc.</v>
          </cell>
          <cell r="C23" t="str">
            <v>Paul Murphy</v>
          </cell>
          <cell r="D23">
            <v>9024363333</v>
          </cell>
          <cell r="E23" t="str">
            <v>pmurphy@loyalisthotel.com</v>
          </cell>
          <cell r="F23" t="str">
            <v>195 Heather Moyse Drive</v>
          </cell>
          <cell r="G23" t="str">
            <v>Summerside</v>
          </cell>
          <cell r="H23" t="str">
            <v>C1N 5R1</v>
          </cell>
        </row>
        <row r="24">
          <cell r="B24" t="str">
            <v>McInnis Group (1993) Ltd.</v>
          </cell>
          <cell r="C24" t="str">
            <v>Kathy McInnis</v>
          </cell>
          <cell r="D24">
            <v>9023150746</v>
          </cell>
          <cell r="E24" t="str">
            <v>mcinnisgroup@eastlink.ca</v>
          </cell>
          <cell r="F24" t="str">
            <v>195 Pope Rd</v>
          </cell>
          <cell r="G24" t="str">
            <v>Summerside</v>
          </cell>
          <cell r="H24" t="str">
            <v>C1N 5C6</v>
          </cell>
        </row>
        <row r="25">
          <cell r="B25" t="str">
            <v>Russell Ching Ltd.</v>
          </cell>
          <cell r="C25" t="str">
            <v>Brian Ching</v>
          </cell>
          <cell r="D25">
            <v>9026872021</v>
          </cell>
          <cell r="E25" t="str">
            <v>russching@pei.aibn.com</v>
          </cell>
          <cell r="F25" t="str">
            <v>27 Church Ave, PO Box 757</v>
          </cell>
          <cell r="G25" t="str">
            <v>Souris</v>
          </cell>
          <cell r="H25" t="str">
            <v>C0A 2B0</v>
          </cell>
        </row>
        <row r="26">
          <cell r="B26" t="str">
            <v>The Rural Municipality of North Shore</v>
          </cell>
          <cell r="C26" t="str">
            <v>Stephanie Moase</v>
          </cell>
          <cell r="D26">
            <v>9026722600</v>
          </cell>
          <cell r="E26" t="str">
            <v>administrator@northshorepei.ca</v>
          </cell>
          <cell r="F26" t="str">
            <v>2120 Covehead Rd</v>
          </cell>
          <cell r="G26" t="str">
            <v>York</v>
          </cell>
          <cell r="H26" t="str">
            <v>C0A 1P0</v>
          </cell>
        </row>
        <row r="27">
          <cell r="B27" t="str">
            <v>Miscouche Legion Br.18, Senior Citizens Homes Inc.</v>
          </cell>
          <cell r="C27" t="str">
            <v>Allan Parks</v>
          </cell>
          <cell r="D27">
            <v>9024365439</v>
          </cell>
          <cell r="E27" t="str">
            <v>allan.parks@pei.sympatico.ca</v>
          </cell>
          <cell r="F27" t="str">
            <v>PO Box 98</v>
          </cell>
          <cell r="G27" t="str">
            <v>Miscouche</v>
          </cell>
          <cell r="H27" t="str">
            <v>C0B 1T0</v>
          </cell>
        </row>
        <row r="28">
          <cell r="B28" t="str">
            <v>Diocese of Charlottetown</v>
          </cell>
          <cell r="C28" t="str">
            <v>Martin Avery</v>
          </cell>
          <cell r="D28">
            <v>9026212385</v>
          </cell>
          <cell r="E28" t="str">
            <v>ourladyofhope.pei@gmail.com</v>
          </cell>
          <cell r="F28" t="str">
            <v>67 Reid Rd</v>
          </cell>
          <cell r="G28" t="str">
            <v>Stanley Bridge</v>
          </cell>
          <cell r="H28" t="str">
            <v>C0A 1E0</v>
          </cell>
        </row>
        <row r="29">
          <cell r="B29" t="str">
            <v>MacDougall Steel Erectors Inc.</v>
          </cell>
          <cell r="C29" t="str">
            <v>Stephen MacDougall</v>
          </cell>
          <cell r="D29">
            <v>9029403403</v>
          </cell>
          <cell r="E29" t="str">
            <v>stephen@mseinc.ca</v>
          </cell>
          <cell r="F29" t="str">
            <v>168 Industrial Drive</v>
          </cell>
          <cell r="G29" t="str">
            <v>Borden-Carleton</v>
          </cell>
          <cell r="H29" t="str">
            <v>C0B1X0</v>
          </cell>
        </row>
        <row r="30">
          <cell r="B30" t="str">
            <v>Geneva Villa</v>
          </cell>
          <cell r="C30" t="str">
            <v>Kelvin McQuaid</v>
          </cell>
          <cell r="D30">
            <v>9029406734</v>
          </cell>
          <cell r="E30" t="str">
            <v>kelvinmcquaid@gmail.com</v>
          </cell>
          <cell r="F30" t="str">
            <v>35 New London Rd</v>
          </cell>
          <cell r="G30" t="str">
            <v>New Glasgow</v>
          </cell>
          <cell r="H30" t="str">
            <v>C0A 1N0</v>
          </cell>
        </row>
        <row r="31">
          <cell r="B31" t="str">
            <v>Rollo Bay Holdings</v>
          </cell>
          <cell r="C31" t="str">
            <v>Albie Keenan</v>
          </cell>
          <cell r="D31">
            <v>9022184510</v>
          </cell>
          <cell r="E31" t="str">
            <v>albie@rollobaypotato.com</v>
          </cell>
          <cell r="F31" t="str">
            <v>PO Box 418</v>
          </cell>
          <cell r="G31" t="str">
            <v>Souris</v>
          </cell>
          <cell r="H31" t="str">
            <v>C0A 2B0</v>
          </cell>
        </row>
        <row r="32">
          <cell r="B32" t="str">
            <v>Peake's Quay 1994 Ltd</v>
          </cell>
          <cell r="C32" t="str">
            <v>Marc Dolan</v>
          </cell>
          <cell r="D32">
            <v>9023146499</v>
          </cell>
          <cell r="E32" t="str">
            <v>marc@peakesquay.com</v>
          </cell>
          <cell r="F32" t="str">
            <v>11C Great George St</v>
          </cell>
          <cell r="G32" t="str">
            <v>Charlottetown</v>
          </cell>
          <cell r="H32" t="str">
            <v>C1A 4J7</v>
          </cell>
        </row>
        <row r="33">
          <cell r="B33" t="str">
            <v>Sobeys Capital Inc.</v>
          </cell>
          <cell r="C33"/>
          <cell r="D33"/>
          <cell r="E33"/>
          <cell r="F33" t="str">
            <v>115 King St</v>
          </cell>
          <cell r="G33" t="str">
            <v>Stellarton, NS</v>
          </cell>
          <cell r="H33" t="str">
            <v>B0K 1S0</v>
          </cell>
        </row>
        <row r="34">
          <cell r="B34" t="str">
            <v>Curran and Briggs Ltd</v>
          </cell>
          <cell r="C34" t="str">
            <v>Kerry Doucette</v>
          </cell>
          <cell r="D34">
            <v>9024362163</v>
          </cell>
          <cell r="E34" t="str">
            <v>kerry@curranandbriggs.com</v>
          </cell>
          <cell r="F34" t="str">
            <v>PO Box 1625</v>
          </cell>
          <cell r="G34" t="str">
            <v>Summerside</v>
          </cell>
          <cell r="H34" t="str">
            <v>C1N 2V5</v>
          </cell>
        </row>
        <row r="35">
          <cell r="B35" t="str">
            <v>Rustico Bay Club Inc.</v>
          </cell>
          <cell r="C35" t="str">
            <v>Arthur Buote</v>
          </cell>
          <cell r="D35">
            <v>9023146277</v>
          </cell>
          <cell r="E35" t="str">
            <v>arthur2129@hotmail.ca</v>
          </cell>
          <cell r="F35" t="str">
            <v>2129 Church Rd, Box 5613</v>
          </cell>
          <cell r="G35" t="str">
            <v>Hunter River</v>
          </cell>
          <cell r="H35" t="str">
            <v>C0A1N0</v>
          </cell>
        </row>
        <row r="36">
          <cell r="B36" t="str">
            <v>PEI Union of Public Sector Employees</v>
          </cell>
          <cell r="C36" t="str">
            <v>Karen Jackson</v>
          </cell>
          <cell r="D36">
            <v>9025698186</v>
          </cell>
          <cell r="E36" t="str">
            <v>kjackson@peiupse.ca</v>
          </cell>
          <cell r="F36" t="str">
            <v>4 Enman Crescent</v>
          </cell>
          <cell r="G36" t="str">
            <v>Charlottetown</v>
          </cell>
          <cell r="H36" t="str">
            <v>C1E 1E6</v>
          </cell>
        </row>
        <row r="37">
          <cell r="B37" t="str">
            <v>Bedeque Area Recreation Centre</v>
          </cell>
          <cell r="C37" t="str">
            <v>Barbara Weeks</v>
          </cell>
          <cell r="D37">
            <v>9028873400</v>
          </cell>
          <cell r="E37" t="str">
            <v>barb@centralpei.ca</v>
          </cell>
          <cell r="F37" t="str">
            <v>1015 Callbeck St</v>
          </cell>
          <cell r="G37" t="str">
            <v>Bedeque</v>
          </cell>
          <cell r="H37" t="str">
            <v>C0B 1G0</v>
          </cell>
        </row>
        <row r="38">
          <cell r="B38" t="str">
            <v>The Inn at Bay Fortune</v>
          </cell>
          <cell r="C38" t="str">
            <v>Katelyn Bruce</v>
          </cell>
          <cell r="D38">
            <v>9023885755</v>
          </cell>
          <cell r="E38" t="str">
            <v>katelyn@chefmichaelsmith.com</v>
          </cell>
          <cell r="F38" t="str">
            <v>758 Route 310</v>
          </cell>
          <cell r="G38" t="str">
            <v>Fortune</v>
          </cell>
          <cell r="H38" t="str">
            <v>C0A 2B0</v>
          </cell>
        </row>
        <row r="39">
          <cell r="B39" t="str">
            <v>New London Community Complex</v>
          </cell>
          <cell r="C39" t="str">
            <v>Jennifer Wilkinson</v>
          </cell>
          <cell r="D39">
            <v>9028862599</v>
          </cell>
          <cell r="E39" t="str">
            <v>info@newlondoncommunitycomplex.com</v>
          </cell>
          <cell r="F39" t="str">
            <v>10227 Rte 6, RR #6</v>
          </cell>
          <cell r="G39" t="str">
            <v>New London</v>
          </cell>
          <cell r="H39" t="str">
            <v>C0B 1M0</v>
          </cell>
        </row>
        <row r="40">
          <cell r="B40" t="str">
            <v>Maple Leaf Curling Club Inc</v>
          </cell>
          <cell r="C40" t="str">
            <v>Bill Smith</v>
          </cell>
          <cell r="D40">
            <v>9022140740</v>
          </cell>
          <cell r="E40" t="str">
            <v>wesmith5@yahoo.com</v>
          </cell>
          <cell r="F40" t="str">
            <v>PO Box 94</v>
          </cell>
          <cell r="G40" t="str">
            <v>O'Leary</v>
          </cell>
          <cell r="H40" t="str">
            <v>C0B 1V0</v>
          </cell>
        </row>
        <row r="41">
          <cell r="B41" t="str">
            <v>Rt2 Success</v>
          </cell>
          <cell r="C41" t="str">
            <v>Brian Arsenault</v>
          </cell>
          <cell r="D41">
            <v>9024391436</v>
          </cell>
          <cell r="E41" t="str">
            <v>tbarsenault@hotmail.ca</v>
          </cell>
          <cell r="F41" t="str">
            <v>195 Sunnyside Road</v>
          </cell>
          <cell r="G41" t="str">
            <v>Richmond</v>
          </cell>
          <cell r="H41" t="str">
            <v>C0B 1Y0</v>
          </cell>
        </row>
        <row r="42">
          <cell r="B42" t="str">
            <v>Our Lady of Assumption</v>
          </cell>
          <cell r="C42" t="str">
            <v>Elaine Fraser</v>
          </cell>
          <cell r="D42">
            <v>9025694769</v>
          </cell>
          <cell r="E42" t="str">
            <v>holyfamilypastoralunit@bellaliant.com</v>
          </cell>
          <cell r="F42" t="str">
            <v>151 Stratford Rd</v>
          </cell>
          <cell r="G42" t="str">
            <v>Stratford</v>
          </cell>
          <cell r="H42" t="str">
            <v>C1B 1H1</v>
          </cell>
        </row>
        <row r="43">
          <cell r="B43" t="str">
            <v>Trinity United Church</v>
          </cell>
          <cell r="C43" t="str">
            <v>Margaret Martin</v>
          </cell>
          <cell r="D43">
            <v>5066360262</v>
          </cell>
          <cell r="E43" t="str">
            <v>martinml@nbnet.nb.ca</v>
          </cell>
          <cell r="F43" t="str">
            <v>90 Spring St</v>
          </cell>
          <cell r="G43" t="str">
            <v>Summerside</v>
          </cell>
          <cell r="H43" t="str">
            <v>C1N 3E4</v>
          </cell>
        </row>
        <row r="44">
          <cell r="B44" t="str">
            <v>Kings United Church Pastoral Charge</v>
          </cell>
          <cell r="C44" t="str">
            <v>Tony Wallbank</v>
          </cell>
          <cell r="D44">
            <v>9025833031</v>
          </cell>
          <cell r="E44" t="str">
            <v>tlwallbank@gmail.com</v>
          </cell>
          <cell r="F44" t="str">
            <v>Box 21001</v>
          </cell>
          <cell r="G44" t="str">
            <v>Cardigan</v>
          </cell>
          <cell r="H44" t="str">
            <v>C0A 1G0</v>
          </cell>
        </row>
        <row r="45">
          <cell r="B45" t="str">
            <v>St Paul's Roman Catholic Parish</v>
          </cell>
          <cell r="C45" t="str">
            <v>Rod MacKinnon</v>
          </cell>
          <cell r="D45">
            <v>9024321451</v>
          </cell>
          <cell r="E45" t="str">
            <v>rodmackinnon49@gmail.com</v>
          </cell>
          <cell r="F45" t="str">
            <v>289 Winter St</v>
          </cell>
          <cell r="G45" t="str">
            <v>Summerside</v>
          </cell>
          <cell r="H45" t="str">
            <v>C1N 1N4</v>
          </cell>
        </row>
        <row r="46">
          <cell r="B46" t="str">
            <v>Burns Poultry Farm Inc</v>
          </cell>
          <cell r="C46" t="str">
            <v>Nathan Burns</v>
          </cell>
          <cell r="D46">
            <v>9028872156</v>
          </cell>
          <cell r="E46" t="str">
            <v>burnspoultry@pei.sympatico.ca</v>
          </cell>
          <cell r="F46" t="str">
            <v>269 Freetown Rd</v>
          </cell>
          <cell r="G46" t="str">
            <v>Lower Freetown</v>
          </cell>
          <cell r="H46" t="str">
            <v>C0B 1M0</v>
          </cell>
        </row>
        <row r="47">
          <cell r="B47" t="str">
            <v>Noye and Noye Limited</v>
          </cell>
          <cell r="C47" t="str">
            <v>Justin Noye</v>
          </cell>
          <cell r="D47">
            <v>9028889418</v>
          </cell>
          <cell r="E47" t="str">
            <v>justinnoye@hotmail.com</v>
          </cell>
          <cell r="F47" t="str">
            <v>PO Box 58</v>
          </cell>
          <cell r="G47" t="str">
            <v>Tyne Valley</v>
          </cell>
          <cell r="H47" t="str">
            <v>C0B 2C0</v>
          </cell>
        </row>
        <row r="48">
          <cell r="B48" t="str">
            <v>Rural Municipality of St. Peter's Bay</v>
          </cell>
          <cell r="C48" t="str">
            <v>Mary Burge</v>
          </cell>
          <cell r="D48">
            <v>9029612268</v>
          </cell>
          <cell r="E48" t="str">
            <v>stpeters@eastlink.ca</v>
          </cell>
          <cell r="F48" t="str">
            <v>PO Box 51</v>
          </cell>
          <cell r="G48" t="str">
            <v>St. Peter's Bay</v>
          </cell>
          <cell r="H48" t="str">
            <v>C0A 2A0</v>
          </cell>
        </row>
        <row r="49">
          <cell r="B49" t="str">
            <v>Island Concrete Repair</v>
          </cell>
          <cell r="C49" t="str">
            <v>Spencer Boswall</v>
          </cell>
          <cell r="D49">
            <v>9023881413</v>
          </cell>
          <cell r="E49" t="str">
            <v>spencerboswall@outlook.com</v>
          </cell>
          <cell r="F49" t="str">
            <v>14021 St. Peters Rd</v>
          </cell>
          <cell r="G49" t="str">
            <v>Marshfield</v>
          </cell>
          <cell r="H49" t="str">
            <v>C1C 0N4</v>
          </cell>
        </row>
        <row r="50">
          <cell r="B50" t="str">
            <v>Eastern Kings Community Centre</v>
          </cell>
          <cell r="C50" t="str">
            <v>Danelle Elliott</v>
          </cell>
          <cell r="D50">
            <v>9023572046</v>
          </cell>
          <cell r="E50" t="str">
            <v>easternkingscommunitycenter@gmail.com</v>
          </cell>
          <cell r="F50" t="str">
            <v>85 Munns Rd</v>
          </cell>
          <cell r="G50" t="str">
            <v>Kingsboro</v>
          </cell>
          <cell r="H50" t="str">
            <v>C0A 2B0</v>
          </cell>
        </row>
        <row r="51">
          <cell r="B51" t="str">
            <v>Hummingbird Holdings Inc</v>
          </cell>
          <cell r="C51" t="str">
            <v>Joe Coady</v>
          </cell>
          <cell r="D51">
            <v>9023887130</v>
          </cell>
          <cell r="E51" t="str">
            <v>josephecoady@hotmail.com</v>
          </cell>
          <cell r="F51" t="str">
            <v>28 Thompson Drive</v>
          </cell>
          <cell r="G51" t="str">
            <v>Charlottetown</v>
          </cell>
          <cell r="H51" t="str">
            <v>C1E 1K3</v>
          </cell>
        </row>
        <row r="52">
          <cell r="B52" t="str">
            <v>Active Communities Inc.</v>
          </cell>
          <cell r="C52" t="str">
            <v>Krista McKeeman</v>
          </cell>
          <cell r="D52">
            <v>9028384030</v>
          </cell>
          <cell r="E52" t="str">
            <v>krista.mckeeman@cbdc.ca</v>
          </cell>
          <cell r="F52" t="str">
            <v>540 Main St</v>
          </cell>
          <cell r="G52" t="str">
            <v>Montague</v>
          </cell>
          <cell r="H52" t="str">
            <v>C0A 1R0</v>
          </cell>
        </row>
        <row r="53">
          <cell r="B53" t="str">
            <v>City of Summerside</v>
          </cell>
          <cell r="C53" t="str">
            <v>Lori Ellis</v>
          </cell>
          <cell r="D53" t="str">
            <v>(902) 7867-432</v>
          </cell>
          <cell r="E53" t="str">
            <v>lori.ellis@city.summerside.pe.ca</v>
          </cell>
          <cell r="F53" t="str">
            <v xml:space="preserve">33 Summer St. </v>
          </cell>
          <cell r="G53" t="str">
            <v>Summerside</v>
          </cell>
          <cell r="H53" t="str">
            <v>C1N 1H9</v>
          </cell>
        </row>
        <row r="54">
          <cell r="B54" t="str">
            <v>Tignish Seniors Home Care Co-operative Ltd</v>
          </cell>
          <cell r="C54" t="str">
            <v>LoriAnne Keough</v>
          </cell>
          <cell r="D54" t="str">
            <v>(902) 882-3187</v>
          </cell>
          <cell r="E54" t="str">
            <v>tsh@pei.aibn.com</v>
          </cell>
          <cell r="F54" t="str">
            <v>116 Mac Leod Lane</v>
          </cell>
          <cell r="G54" t="str">
            <v>Tignish</v>
          </cell>
          <cell r="H54" t="str">
            <v>C0B 2B0</v>
          </cell>
        </row>
        <row r="55">
          <cell r="B55" t="str">
            <v>Prince County Bed &amp; Breakfast</v>
          </cell>
          <cell r="C55" t="str">
            <v>Herb Oliver</v>
          </cell>
          <cell r="D55" t="str">
            <v>(902) 436-3216</v>
          </cell>
          <cell r="E55" t="str">
            <v>herbgoliver@gmail.com</v>
          </cell>
          <cell r="F55" t="str">
            <v>11 Lady Slipper Drive North</v>
          </cell>
          <cell r="G55" t="str">
            <v>Miscouche</v>
          </cell>
          <cell r="H55" t="str">
            <v>C0B 1T0</v>
          </cell>
        </row>
        <row r="56">
          <cell r="B56" t="str">
            <v>North Rustico Lions Club</v>
          </cell>
          <cell r="C56" t="str">
            <v>Garth Nicholson</v>
          </cell>
          <cell r="D56" t="str">
            <v>(902) 963-3186</v>
          </cell>
          <cell r="E56" t="str">
            <v>garth.nicholson@hotmail.com</v>
          </cell>
          <cell r="F56" t="str">
            <v xml:space="preserve">17 Timber Lane </v>
          </cell>
          <cell r="G56" t="str">
            <v>North Rustico</v>
          </cell>
          <cell r="H56" t="str">
            <v>C0A 1X0</v>
          </cell>
        </row>
        <row r="57">
          <cell r="B57" t="str">
            <v>Hillside Motors (1973) Ltd.</v>
          </cell>
          <cell r="C57" t="str">
            <v>Dawn Arsenault</v>
          </cell>
          <cell r="D57" t="str">
            <v>(902) 892-3587</v>
          </cell>
          <cell r="E57" t="str">
            <v>dawn@hillsidechevrolet.com</v>
          </cell>
          <cell r="F57" t="str">
            <v>113 St. Peters Road</v>
          </cell>
          <cell r="G57" t="str">
            <v>Charlottetown</v>
          </cell>
          <cell r="H57" t="str">
            <v>C1A 5P3</v>
          </cell>
        </row>
        <row r="58">
          <cell r="B58" t="str">
            <v>Cardigan Garage Ltd.</v>
          </cell>
          <cell r="C58" t="str">
            <v>Patti Mac Kenzie</v>
          </cell>
          <cell r="D58" t="str">
            <v>(902) 583-2744</v>
          </cell>
          <cell r="E58" t="str">
            <v>cardigangarage@hotmail.com</v>
          </cell>
          <cell r="F58" t="str">
            <v>4545 Wharf Road</v>
          </cell>
          <cell r="G58" t="str">
            <v>Cardigan</v>
          </cell>
          <cell r="H58" t="str">
            <v>C0A 1G0</v>
          </cell>
        </row>
        <row r="59">
          <cell r="B59" t="str">
            <v>Camp Segunakadeck Inc</v>
          </cell>
          <cell r="C59" t="str">
            <v>Bob Terpstra</v>
          </cell>
          <cell r="D59" t="str">
            <v>(902) 314-5646</v>
          </cell>
          <cell r="E59" t="str">
            <v>bob@campseggie.ca</v>
          </cell>
          <cell r="F59" t="str">
            <v>72 South point Lane Rice Point</v>
          </cell>
          <cell r="G59" t="str">
            <v>Charlottetown</v>
          </cell>
          <cell r="H59" t="str">
            <v>C0A 1H6</v>
          </cell>
        </row>
        <row r="60">
          <cell r="B60" t="str">
            <v>Arc N Spark Electric</v>
          </cell>
          <cell r="C60" t="str">
            <v>Mitch MacLean</v>
          </cell>
          <cell r="D60" t="str">
            <v>(902) 314-0982</v>
          </cell>
          <cell r="E60" t="str">
            <v>arcnsparkelectricco@gmail.com</v>
          </cell>
          <cell r="F60" t="str">
            <v>4032 Hopedale Road</v>
          </cell>
          <cell r="G60" t="str">
            <v>Hunter River</v>
          </cell>
          <cell r="H60" t="str">
            <v>C0A 1N0</v>
          </cell>
        </row>
        <row r="61">
          <cell r="B61" t="str">
            <v>Tracadie Community Centre</v>
          </cell>
          <cell r="C61" t="str">
            <v>Joyce Hughes</v>
          </cell>
          <cell r="D61" t="str">
            <v>(902) 218-6047</v>
          </cell>
          <cell r="E61" t="str">
            <v>joycehughes31@gmail.com</v>
          </cell>
          <cell r="F61" t="str">
            <v>C/o Joyce Hughes, 487 Corrigan Rd</v>
          </cell>
          <cell r="G61" t="str">
            <v>Mt. Stewart</v>
          </cell>
          <cell r="H61" t="str">
            <v>C0A 1T0</v>
          </cell>
        </row>
        <row r="62">
          <cell r="B62" t="str">
            <v>Coopers Red &amp; White</v>
          </cell>
          <cell r="C62" t="str">
            <v>Bobby Cooper/ David Cooper</v>
          </cell>
          <cell r="D62" t="str">
            <v>(902) 659-2899</v>
          </cell>
          <cell r="E62" t="str">
            <v>coopersredwhite@gmail.com</v>
          </cell>
          <cell r="F62" t="str">
            <v>4985 Trans canada Highway</v>
          </cell>
          <cell r="G62" t="str">
            <v>Belfast</v>
          </cell>
          <cell r="H62" t="str">
            <v>C0A 1A0</v>
          </cell>
        </row>
        <row r="63">
          <cell r="B63" t="str">
            <v>Lower Montague Women's Institute</v>
          </cell>
          <cell r="C63" t="str">
            <v>Corinne Ellsworth</v>
          </cell>
          <cell r="D63" t="str">
            <v>(902) 969-1391</v>
          </cell>
          <cell r="E63" t="str">
            <v>corinneellsworth@gmail.com</v>
          </cell>
          <cell r="F63" t="str">
            <v>Lower Montague</v>
          </cell>
          <cell r="G63" t="str">
            <v>Montague</v>
          </cell>
          <cell r="H63" t="str">
            <v>C0A 1R0</v>
          </cell>
        </row>
        <row r="64">
          <cell r="B64" t="str">
            <v>Western Hospital</v>
          </cell>
          <cell r="C64" t="str">
            <v>Andrew Ramsay</v>
          </cell>
          <cell r="D64" t="str">
            <v>(902) 853-0421</v>
          </cell>
          <cell r="E64" t="str">
            <v>adramsay@ihis.org</v>
          </cell>
          <cell r="F64" t="str">
            <v>148 Polar Street</v>
          </cell>
          <cell r="G64" t="str">
            <v>Alberton</v>
          </cell>
          <cell r="H64" t="str">
            <v>C0B 1B0</v>
          </cell>
        </row>
        <row r="65">
          <cell r="B65" t="str">
            <v>Camp Gencheff Inc.</v>
          </cell>
          <cell r="C65" t="str">
            <v>Elysia Hickox</v>
          </cell>
          <cell r="D65" t="str">
            <v>(902) 569-2669</v>
          </cell>
          <cell r="E65" t="str">
            <v>admin@campgencheff.com</v>
          </cell>
          <cell r="F65" t="str">
            <v xml:space="preserve">38 Gencheff Camp Rd. </v>
          </cell>
          <cell r="G65" t="str">
            <v>Stratford</v>
          </cell>
          <cell r="H65" t="str">
            <v>C1B 2N2</v>
          </cell>
        </row>
        <row r="66">
          <cell r="B66" t="str">
            <v>South Shore United Church</v>
          </cell>
          <cell r="C66" t="str">
            <v>Scott Howatt</v>
          </cell>
          <cell r="D66" t="str">
            <v>(902) 626-5835</v>
          </cell>
          <cell r="E66" t="str">
            <v>scott@peipotato.org</v>
          </cell>
          <cell r="F66" t="str">
            <v>85 - PE - Route 10, Tryon</v>
          </cell>
          <cell r="G66" t="str">
            <v>Crapaud</v>
          </cell>
          <cell r="H66" t="str">
            <v>C0A 1J0</v>
          </cell>
        </row>
        <row r="67">
          <cell r="B67" t="str">
            <v>Isle &amp; Coffee Bookshop Inc.</v>
          </cell>
          <cell r="C67" t="str">
            <v>Stephanie Kain</v>
          </cell>
          <cell r="D67" t="str">
            <v>(902) 330-7354</v>
          </cell>
          <cell r="E67" t="str">
            <v>stephkain@hotmail.com</v>
          </cell>
          <cell r="F67" t="str">
            <v>9388 Main Str. N</v>
          </cell>
          <cell r="G67" t="str">
            <v>Murray River</v>
          </cell>
          <cell r="H67" t="str">
            <v>C0A 1W0</v>
          </cell>
        </row>
        <row r="68">
          <cell r="B68" t="str">
            <v>Windows on the Water Inc.</v>
          </cell>
          <cell r="C68" t="str">
            <v>Lillian Dungiwell</v>
          </cell>
          <cell r="D68" t="str">
            <v>(902) 969-4456</v>
          </cell>
          <cell r="E68" t="str">
            <v>info@windowswater.ca</v>
          </cell>
          <cell r="F68" t="str">
            <v>Box 91</v>
          </cell>
          <cell r="G68" t="str">
            <v>Montague</v>
          </cell>
          <cell r="H68" t="str">
            <v>C0A 1R0</v>
          </cell>
        </row>
        <row r="69">
          <cell r="B69" t="str">
            <v>Hillcrest United Church</v>
          </cell>
          <cell r="C69" t="str">
            <v>Thane Lelacheur</v>
          </cell>
          <cell r="D69">
            <v>9028382203</v>
          </cell>
          <cell r="E69" t="str">
            <v>elizabeth.lelacheur@gmail.com</v>
          </cell>
          <cell r="F69" t="str">
            <v>50 Wood Islands Hill, PO Box 634</v>
          </cell>
          <cell r="G69" t="str">
            <v>Montague</v>
          </cell>
          <cell r="H69" t="str">
            <v>C0A 1R0</v>
          </cell>
        </row>
        <row r="70">
          <cell r="B70" t="str">
            <v>Shadow Hill Farms Inc.</v>
          </cell>
          <cell r="C70" t="str">
            <v>Dewar MacLeod</v>
          </cell>
          <cell r="D70">
            <v>9022184475</v>
          </cell>
          <cell r="E70" t="str">
            <v>dewarmacleod1@hotmail.com</v>
          </cell>
          <cell r="F70" t="str">
            <v>881 New Glasgow Rd</v>
          </cell>
          <cell r="G70" t="str">
            <v>Ebenezer</v>
          </cell>
          <cell r="H70" t="str">
            <v>C1E 0T2</v>
          </cell>
        </row>
        <row r="71">
          <cell r="B71" t="str">
            <v>Crossroads Animal Health Centre</v>
          </cell>
          <cell r="C71" t="str">
            <v>Emily Pringle</v>
          </cell>
          <cell r="D71">
            <v>9023702838</v>
          </cell>
          <cell r="E71" t="str">
            <v>drpringle@crossroadsahc.com</v>
          </cell>
          <cell r="F71" t="str">
            <v>3 Myrtle St</v>
          </cell>
          <cell r="G71" t="str">
            <v>Stratford</v>
          </cell>
          <cell r="H71" t="str">
            <v>C1B 1P4</v>
          </cell>
        </row>
        <row r="72">
          <cell r="B72" t="str">
            <v>IPCO Hogs (7035233 Canada Inc.)</v>
          </cell>
          <cell r="C72" t="str">
            <v>Scott Dingwell</v>
          </cell>
          <cell r="D72">
            <v>9023142577</v>
          </cell>
          <cell r="E72" t="str">
            <v>scott@hometownpork.ca</v>
          </cell>
          <cell r="F72" t="str">
            <v>54 Rte 6</v>
          </cell>
          <cell r="G72" t="str">
            <v>Dunstaffnage</v>
          </cell>
          <cell r="H72" t="str">
            <v>C0A 1T0</v>
          </cell>
        </row>
        <row r="73">
          <cell r="B73" t="str">
            <v>O'Leary United Church</v>
          </cell>
          <cell r="C73" t="str">
            <v>David Gamble</v>
          </cell>
          <cell r="D73">
            <v>9028535848</v>
          </cell>
          <cell r="E73" t="str">
            <v>david@breakthroughbusiness.ca</v>
          </cell>
          <cell r="F73" t="str">
            <v>5 Barclay Rd, PO Box 158</v>
          </cell>
          <cell r="G73" t="str">
            <v>O'Leary</v>
          </cell>
          <cell r="H73" t="str">
            <v>C0B 1V0</v>
          </cell>
        </row>
        <row r="74">
          <cell r="B74" t="str">
            <v>Harbourfront Theatre</v>
          </cell>
          <cell r="C74" t="str">
            <v>Kieran Keller</v>
          </cell>
          <cell r="D74">
            <v>9026209277</v>
          </cell>
          <cell r="E74" t="str">
            <v>kieran@harbourfronttheatre.com</v>
          </cell>
          <cell r="F74" t="str">
            <v>124 Heather Moyse Drive</v>
          </cell>
          <cell r="G74" t="str">
            <v>Summerside</v>
          </cell>
          <cell r="H74" t="str">
            <v>C1N 5Y8</v>
          </cell>
        </row>
        <row r="75">
          <cell r="B75" t="str">
            <v>HGS Canada</v>
          </cell>
          <cell r="C75" t="str">
            <v>Paul Phillips</v>
          </cell>
          <cell r="D75">
            <v>9023149437</v>
          </cell>
          <cell r="E75" t="str">
            <v>paul.phillips@teamhgs.com</v>
          </cell>
          <cell r="F75" t="str">
            <v>82 Hilstrom Ave</v>
          </cell>
          <cell r="G75" t="str">
            <v>Charlottetown</v>
          </cell>
          <cell r="H75" t="str">
            <v>C1E 2C6</v>
          </cell>
        </row>
        <row r="76">
          <cell r="B76" t="str">
            <v>Valleyview Farming Co Ltd</v>
          </cell>
          <cell r="C76" t="str">
            <v>Patrick Dunphy</v>
          </cell>
          <cell r="D76">
            <v>9023932257</v>
          </cell>
          <cell r="E76" t="str">
            <v>pat@valleyviewfarming.com</v>
          </cell>
          <cell r="F76" t="str">
            <v>3664 TCH</v>
          </cell>
          <cell r="G76" t="str">
            <v>South Pinette</v>
          </cell>
          <cell r="H76" t="str">
            <v>C0A 1R0</v>
          </cell>
        </row>
        <row r="77">
          <cell r="B77" t="str">
            <v>Island Pregnancy Centre</v>
          </cell>
          <cell r="C77" t="str">
            <v>Tammy MacKinnon</v>
          </cell>
          <cell r="D77">
            <v>9023703700</v>
          </cell>
          <cell r="E77" t="str">
            <v>director@islandpregnancycentre.com</v>
          </cell>
          <cell r="F77" t="str">
            <v>22 University Ave</v>
          </cell>
          <cell r="G77" t="str">
            <v>Charlottetown</v>
          </cell>
          <cell r="H77" t="str">
            <v>C1A 4L5</v>
          </cell>
        </row>
        <row r="78">
          <cell r="B78" t="str">
            <v>1298 Route 2</v>
          </cell>
          <cell r="C78" t="str">
            <v>Ryan MacAulay</v>
          </cell>
          <cell r="D78">
            <v>9029690069</v>
          </cell>
          <cell r="E78" t="str">
            <v>ryanmacaulay@hotmail.com</v>
          </cell>
          <cell r="F78" t="str">
            <v>620 East Point Rd - Rte 16</v>
          </cell>
          <cell r="G78" t="str">
            <v>Chepstow</v>
          </cell>
          <cell r="H78" t="str">
            <v>C0A 2B0</v>
          </cell>
        </row>
        <row r="79">
          <cell r="B79" t="str">
            <v>St Mark's Presbyterian Church</v>
          </cell>
          <cell r="C79" t="str">
            <v>Tom Hamilton</v>
          </cell>
          <cell r="D79">
            <v>9028925255</v>
          </cell>
          <cell r="E79" t="str">
            <v>malcolmpratt52@gmail.com</v>
          </cell>
          <cell r="F79" t="str">
            <v>7 Tamarac Ave</v>
          </cell>
          <cell r="G79" t="str">
            <v>Charlottetown</v>
          </cell>
          <cell r="H79" t="str">
            <v>C1A 6T2</v>
          </cell>
        </row>
        <row r="80">
          <cell r="B80" t="str">
            <v>Atlantic Veterinary College</v>
          </cell>
          <cell r="C80" t="str">
            <v>Dr. Katherine Gottschall-Pass</v>
          </cell>
          <cell r="D80">
            <v>9025660561</v>
          </cell>
          <cell r="E80" t="str">
            <v>kgottschall@upei.ca</v>
          </cell>
          <cell r="F80" t="str">
            <v>550 University Ave.</v>
          </cell>
          <cell r="G80" t="str">
            <v>Charlottetown</v>
          </cell>
          <cell r="H80" t="str">
            <v>C1A 4P3</v>
          </cell>
        </row>
        <row r="81">
          <cell r="B81" t="str">
            <v>Eptek Art &amp; Culture Centre</v>
          </cell>
          <cell r="C81" t="str">
            <v>Nikki Gallant</v>
          </cell>
          <cell r="D81">
            <v>9028888373</v>
          </cell>
          <cell r="E81" t="str">
            <v>ngallant@gov.pe.ca</v>
          </cell>
          <cell r="F81" t="str">
            <v>130 Heather Moyse Drive</v>
          </cell>
          <cell r="G81" t="str">
            <v>Summerside</v>
          </cell>
          <cell r="H81" t="str">
            <v>C1N 5Y8</v>
          </cell>
        </row>
        <row r="82">
          <cell r="B82" t="str">
            <v>Rural Municipality of St. Louis</v>
          </cell>
          <cell r="C82" t="str">
            <v>Juanita Gaudet</v>
          </cell>
          <cell r="D82">
            <v>9028822178</v>
          </cell>
          <cell r="E82" t="str">
            <v>jxgaudet@hotmail.com</v>
          </cell>
          <cell r="F82" t="str">
            <v>PO Box 40, 3563 Union Road</v>
          </cell>
          <cell r="G82" t="str">
            <v>St. Louis</v>
          </cell>
          <cell r="H82" t="str">
            <v>C0B 1Z0</v>
          </cell>
        </row>
        <row r="83">
          <cell r="B83" t="str">
            <v>Dennis Investments</v>
          </cell>
          <cell r="C83" t="str">
            <v>Jonathan Smith</v>
          </cell>
          <cell r="D83" t="str">
            <v>(902) 831-2229</v>
          </cell>
          <cell r="E83" t="str">
            <v>jonathan@dennismotors.ca</v>
          </cell>
          <cell r="F83" t="str">
            <v>833 Elerslie Road</v>
          </cell>
          <cell r="G83" t="str">
            <v>Elerslie</v>
          </cell>
          <cell r="H83" t="str">
            <v>C0B 1J0</v>
          </cell>
        </row>
        <row r="84">
          <cell r="B84" t="str">
            <v>Strait Crossing Bridge Limited</v>
          </cell>
          <cell r="C84" t="str">
            <v>John Stevenson</v>
          </cell>
          <cell r="D84" t="str">
            <v>(902) 437 7308</v>
          </cell>
          <cell r="E84" t="str">
            <v>johns@scbl.net</v>
          </cell>
          <cell r="F84" t="str">
            <v xml:space="preserve">P.O. Box 70 </v>
          </cell>
          <cell r="G84" t="str">
            <v>Borden-Carleton</v>
          </cell>
          <cell r="H84" t="str">
            <v>C0B 1X0</v>
          </cell>
        </row>
        <row r="85">
          <cell r="B85" t="str">
            <v>Standard Aero</v>
          </cell>
          <cell r="C85" t="str">
            <v>Carter Walsh</v>
          </cell>
          <cell r="D85" t="str">
            <v>(902) 888 2999</v>
          </cell>
          <cell r="E85" t="str">
            <v>carter.walsh@standardaero.com</v>
          </cell>
          <cell r="F85" t="str">
            <v>P.O. Box 150</v>
          </cell>
          <cell r="G85" t="str">
            <v>Summerside</v>
          </cell>
          <cell r="H85" t="str">
            <v>C1N 4P6</v>
          </cell>
        </row>
        <row r="86">
          <cell r="B86" t="str">
            <v>Kensington United Church, Murray Christian Center</v>
          </cell>
          <cell r="C86" t="str">
            <v>Debbie Montgomery</v>
          </cell>
          <cell r="D86" t="str">
            <v>(902) 439 2615</v>
          </cell>
          <cell r="E86" t="str">
            <v>montgomery.debbie902@gmail.com</v>
          </cell>
          <cell r="F86" t="str">
            <v>Kensington United Church, P.O. Box 841</v>
          </cell>
          <cell r="G86" t="str">
            <v>Kensington</v>
          </cell>
          <cell r="H86" t="str">
            <v>C0B 1M0</v>
          </cell>
        </row>
        <row r="87">
          <cell r="B87" t="str">
            <v>New Leaf Essentials (East) Ltd/W.A. Gain &amp; Pulse Solutions</v>
          </cell>
          <cell r="C87" t="str">
            <v>Wayne MacLean</v>
          </cell>
          <cell r="D87" t="str">
            <v>(902) 724 2170</v>
          </cell>
          <cell r="E87" t="str">
            <v>wayne.maclean@wagrain.ca</v>
          </cell>
          <cell r="F87" t="str">
            <v>4 Slemon Park Drive, P.O. Box 252</v>
          </cell>
          <cell r="G87" t="str">
            <v>Slemon Park</v>
          </cell>
          <cell r="H87" t="str">
            <v>C0B 2A0</v>
          </cell>
        </row>
        <row r="88">
          <cell r="B88" t="str">
            <v>Fox Meadow Inc.</v>
          </cell>
          <cell r="C88" t="str">
            <v>Paul MacCormack</v>
          </cell>
          <cell r="D88" t="str">
            <v>(902) 367 7898</v>
          </cell>
          <cell r="E88" t="str">
            <v>pmaccormack@foxmeadow.pe.ca</v>
          </cell>
          <cell r="F88" t="str">
            <v>167 Kinlock Rd.</v>
          </cell>
          <cell r="G88" t="str">
            <v>Stratford</v>
          </cell>
          <cell r="H88" t="str">
            <v>C1B 1J7</v>
          </cell>
        </row>
        <row r="89">
          <cell r="B89" t="str">
            <v>Larkin Bros</v>
          </cell>
          <cell r="C89" t="str">
            <v>Paul Larkin</v>
          </cell>
          <cell r="D89" t="str">
            <v>(902) 629 4988</v>
          </cell>
          <cell r="E89" t="str">
            <v>paullarkin649@gmail.com</v>
          </cell>
          <cell r="F89" t="str">
            <v>67 Larkin Lane Rte 258, New Glasgow</v>
          </cell>
          <cell r="G89" t="str">
            <v>Hunter River</v>
          </cell>
          <cell r="H89" t="str">
            <v>C0A 1N0</v>
          </cell>
        </row>
        <row r="90">
          <cell r="B90" t="str">
            <v>Monaghan Farms Ltd.</v>
          </cell>
          <cell r="C90" t="str">
            <v>Katelyn Curley</v>
          </cell>
          <cell r="D90">
            <v>9028863212</v>
          </cell>
          <cell r="E90" t="str">
            <v>katelyn@monaghanfarms.com</v>
          </cell>
          <cell r="F90" t="str">
            <v>23402 Rte 2</v>
          </cell>
          <cell r="G90" t="str">
            <v>Norboro</v>
          </cell>
          <cell r="H90" t="str">
            <v>C0B 1M0</v>
          </cell>
        </row>
        <row r="91">
          <cell r="B91" t="str">
            <v>Perrin's Marina Villa</v>
          </cell>
          <cell r="C91" t="str">
            <v>Jason Perrin</v>
          </cell>
          <cell r="D91" t="str">
            <v>(902) 838 4075</v>
          </cell>
          <cell r="E91" t="str">
            <v>j_perrin7@hotmail.com</v>
          </cell>
          <cell r="F91" t="str">
            <v>P.O. Box 700</v>
          </cell>
          <cell r="G91" t="str">
            <v>Montague</v>
          </cell>
          <cell r="H91" t="str">
            <v>C0A 1R0</v>
          </cell>
        </row>
        <row r="92">
          <cell r="B92" t="str">
            <v>8197130 Canada Inc</v>
          </cell>
          <cell r="C92" t="str">
            <v>Jonathan Doiron</v>
          </cell>
          <cell r="D92" t="str">
            <v>(902) 370 3310/(902) 940 0418</v>
          </cell>
          <cell r="E92" t="str">
            <v>jdoiron@actionaero.com</v>
          </cell>
          <cell r="F92" t="str">
            <v>P.O. Box 22105</v>
          </cell>
          <cell r="G92" t="str">
            <v>Charlottetown</v>
          </cell>
          <cell r="H92" t="str">
            <v>C1A 9J2</v>
          </cell>
        </row>
        <row r="93">
          <cell r="B93" t="str">
            <v>Town of Tignish</v>
          </cell>
          <cell r="C93" t="str">
            <v>Chancey Gaudette</v>
          </cell>
          <cell r="D93">
            <v>9028822600</v>
          </cell>
          <cell r="E93" t="str">
            <v>chancey@townoftignish.ca</v>
          </cell>
          <cell r="F93" t="str">
            <v>209 Phillip St</v>
          </cell>
          <cell r="G93" t="str">
            <v>Tignish</v>
          </cell>
          <cell r="H93" t="str">
            <v>C0B 2B0</v>
          </cell>
        </row>
        <row r="94">
          <cell r="B94" t="str">
            <v>Town of Cornwall</v>
          </cell>
          <cell r="C94" t="str">
            <v>Kevin Coady</v>
          </cell>
          <cell r="D94" t="str">
            <v>(902) 566 2354</v>
          </cell>
          <cell r="E94" t="str">
            <v>kcoady@cornwallpe.ca</v>
          </cell>
          <cell r="F94" t="str">
            <v>P.O. Box 430</v>
          </cell>
          <cell r="G94" t="str">
            <v>Cornwall</v>
          </cell>
          <cell r="H94" t="str">
            <v>C0A 1H0</v>
          </cell>
        </row>
        <row r="95">
          <cell r="B95" t="str">
            <v>Lennox Island First Nation</v>
          </cell>
          <cell r="C95" t="str">
            <v>Drew Bernard</v>
          </cell>
          <cell r="D95"/>
          <cell r="E95" t="str">
            <v>drew.bernard@lennoxisland.com</v>
          </cell>
          <cell r="F95"/>
          <cell r="G95" t="str">
            <v>Lennox Island</v>
          </cell>
          <cell r="H95" t="str">
            <v>C0B 1J0</v>
          </cell>
        </row>
        <row r="96">
          <cell r="B96" t="str">
            <v>Charlottetown Inn &amp; Conference Centre</v>
          </cell>
          <cell r="C96" t="str">
            <v>Wayne Cotton</v>
          </cell>
          <cell r="D96" t="str">
            <v>(902) 626 4400</v>
          </cell>
          <cell r="E96" t="str">
            <v>wcotton@charlottetowninn.com</v>
          </cell>
          <cell r="F96" t="str">
            <v>238 Grafton St.</v>
          </cell>
          <cell r="G96" t="str">
            <v>Charlottetown</v>
          </cell>
          <cell r="H96" t="str">
            <v>C1A 1L5</v>
          </cell>
        </row>
        <row r="97">
          <cell r="B97" t="str">
            <v>Free Church of Scotland</v>
          </cell>
          <cell r="C97" t="str">
            <v>Brian MacPhail</v>
          </cell>
          <cell r="D97" t="str">
            <v>(902) 940 2830</v>
          </cell>
          <cell r="E97" t="str">
            <v>macphailbr@hotmail.com</v>
          </cell>
          <cell r="F97" t="str">
            <v>7850 Rte 19 Argyle Shore</v>
          </cell>
          <cell r="G97" t="str">
            <v>Bonshaw</v>
          </cell>
          <cell r="H97" t="str">
            <v>C0A 1C0</v>
          </cell>
        </row>
        <row r="98">
          <cell r="B98" t="str">
            <v>Hunter River Lions Club Inc.</v>
          </cell>
          <cell r="C98" t="str">
            <v>Shelly Kavanagh</v>
          </cell>
          <cell r="D98" t="str">
            <v>(902) 338 4064</v>
          </cell>
          <cell r="E98" t="str">
            <v>treasurerhrlc@gmail.com</v>
          </cell>
          <cell r="F98" t="str">
            <v>4615 Route 13 Rennies Road</v>
          </cell>
          <cell r="G98" t="str">
            <v>Hunter River</v>
          </cell>
          <cell r="H98" t="str">
            <v>C0A 1N0</v>
          </cell>
        </row>
        <row r="99">
          <cell r="B99" t="str">
            <v>Public Schools Branch</v>
          </cell>
          <cell r="C99" t="str">
            <v>Regan MacLellan</v>
          </cell>
          <cell r="D99"/>
          <cell r="E99" t="str">
            <v>rpmaclellan@edu.pe.ca</v>
          </cell>
          <cell r="F99"/>
          <cell r="G99"/>
          <cell r="H99"/>
        </row>
        <row r="100">
          <cell r="B100" t="str">
            <v>Countryview Golf Club</v>
          </cell>
          <cell r="C100" t="str">
            <v>Kris Currie</v>
          </cell>
          <cell r="D100">
            <v>9029400269</v>
          </cell>
          <cell r="E100" t="str">
            <v>kris@countryviewgolf.com</v>
          </cell>
          <cell r="F100" t="str">
            <v>2462 Rte 19</v>
          </cell>
          <cell r="G100" t="str">
            <v>Fairview</v>
          </cell>
          <cell r="H100" t="str">
            <v>C0A 1H2</v>
          </cell>
        </row>
        <row r="101">
          <cell r="B101" t="str">
            <v>David Wilbur Property Holdings Inc.</v>
          </cell>
          <cell r="C101" t="str">
            <v>Mike Hennessey</v>
          </cell>
          <cell r="D101" t="str">
            <v>(902) 940 7490</v>
          </cell>
          <cell r="E101" t="str">
            <v>mike.hennessey8@gmail.com</v>
          </cell>
          <cell r="F101" t="str">
            <v>155 Belvedere Avenue</v>
          </cell>
          <cell r="G101" t="str">
            <v>Charlottetown</v>
          </cell>
          <cell r="H101" t="str">
            <v>C1A 2Y9</v>
          </cell>
        </row>
        <row r="102">
          <cell r="B102" t="str">
            <v>Murphy Investments Limited</v>
          </cell>
          <cell r="C102" t="str">
            <v>Isaac Murphy</v>
          </cell>
          <cell r="D102">
            <v>9029406416</v>
          </cell>
          <cell r="E102" t="str">
            <v>imurphy@mhgpei.com</v>
          </cell>
          <cell r="F102" t="str">
            <v>14 MacAleer Dr</v>
          </cell>
          <cell r="G102" t="str">
            <v>Charlottetown</v>
          </cell>
          <cell r="H102" t="str">
            <v>C1A 7Z7</v>
          </cell>
        </row>
        <row r="103">
          <cell r="B103" t="str">
            <v>Souris &amp; Area Branch of the PEI Wildlife Federation</v>
          </cell>
          <cell r="C103" t="str">
            <v>Frances Braceland</v>
          </cell>
          <cell r="D103" t="str">
            <v>(902) 687 4115</v>
          </cell>
          <cell r="E103" t="str">
            <v>sourisareawildlife@gmail.com</v>
          </cell>
          <cell r="F103" t="str">
            <v>P.O. Box 692</v>
          </cell>
          <cell r="G103" t="str">
            <v>Souris</v>
          </cell>
          <cell r="H103" t="str">
            <v>C0A 2B0</v>
          </cell>
        </row>
        <row r="104">
          <cell r="B104" t="str">
            <v>Iron Haven Gym</v>
          </cell>
          <cell r="C104" t="str">
            <v>Al Wright</v>
          </cell>
          <cell r="D104" t="str">
            <v>(902) 432 4425</v>
          </cell>
          <cell r="E104" t="str">
            <v>aewright@pei.sympatico.ca</v>
          </cell>
          <cell r="F104" t="str">
            <v>Iron Haven Gym 474 Gallant Street</v>
          </cell>
          <cell r="G104" t="str">
            <v>Summerside</v>
          </cell>
          <cell r="H104" t="str">
            <v>C1N 0L5</v>
          </cell>
        </row>
        <row r="105">
          <cell r="B105" t="str">
            <v>Holland College</v>
          </cell>
          <cell r="C105" t="str">
            <v>Jon Barrett</v>
          </cell>
          <cell r="D105" t="str">
            <v>(902) 566 9353</v>
          </cell>
          <cell r="E105" t="str">
            <v>jsbarrett@hollandcollege.com</v>
          </cell>
          <cell r="F105" t="str">
            <v>140 Weymouth Street</v>
          </cell>
          <cell r="G105" t="str">
            <v>Charlottetown</v>
          </cell>
          <cell r="H105" t="str">
            <v>C1A 4Z1</v>
          </cell>
        </row>
        <row r="106">
          <cell r="B106" t="str">
            <v>The Bargain Nook</v>
          </cell>
          <cell r="C106" t="str">
            <v>Lillian Silliker</v>
          </cell>
          <cell r="D106" t="str">
            <v>(902) 853 7960</v>
          </cell>
          <cell r="E106" t="str">
            <v>sillikerlillian@gmail.com</v>
          </cell>
          <cell r="F106" t="str">
            <v>495 Main Street</v>
          </cell>
          <cell r="G106" t="str">
            <v>Alberton</v>
          </cell>
          <cell r="H106" t="str">
            <v>C0B 1B0</v>
          </cell>
        </row>
        <row r="107">
          <cell r="B107" t="str">
            <v>The Gray Group</v>
          </cell>
          <cell r="C107" t="str">
            <v>Darren Emery</v>
          </cell>
          <cell r="D107" t="str">
            <v>(902) 894 4729 ext 274</v>
          </cell>
          <cell r="E107" t="str">
            <v>dwemery@thegraygroup.ca</v>
          </cell>
          <cell r="F107" t="str">
            <v>20 Great George Street</v>
          </cell>
          <cell r="G107" t="str">
            <v>Charlottetown</v>
          </cell>
          <cell r="H107" t="str">
            <v>C1A 4J6</v>
          </cell>
        </row>
        <row r="108">
          <cell r="B108" t="str">
            <v>Chris Palmer - TBI</v>
          </cell>
          <cell r="C108" t="str">
            <v>Chris Palmer</v>
          </cell>
          <cell r="D108">
            <v>9023152345</v>
          </cell>
          <cell r="E108" t="str">
            <v>chris@palmers.ca</v>
          </cell>
          <cell r="F108" t="str">
            <v>82 Balcom Drive</v>
          </cell>
          <cell r="G108" t="str">
            <v>Summerside</v>
          </cell>
          <cell r="H108" t="str">
            <v>C1N 6L3</v>
          </cell>
        </row>
        <row r="109">
          <cell r="B109" t="str">
            <v>MacKinnon Pines Lodge</v>
          </cell>
          <cell r="C109" t="str">
            <v>Rick Li</v>
          </cell>
          <cell r="D109" t="str">
            <v>(902) 218 1888</v>
          </cell>
          <cell r="E109" t="str">
            <v>leerj88@yahoo.com</v>
          </cell>
          <cell r="F109" t="str">
            <v>6 England Circle</v>
          </cell>
          <cell r="G109" t="str">
            <v>Charlottetown</v>
          </cell>
          <cell r="H109" t="str">
            <v>C1E 1V7</v>
          </cell>
        </row>
        <row r="110">
          <cell r="B110" t="str">
            <v>Atlantech Canada Ltd.</v>
          </cell>
          <cell r="C110" t="str">
            <v>Doug Wright</v>
          </cell>
          <cell r="D110" t="str">
            <v>(902) 314 1175</v>
          </cell>
          <cell r="E110" t="str">
            <v>dwright@atlantech.ca</v>
          </cell>
          <cell r="F110" t="str">
            <v>89 Hillstorm Ave.</v>
          </cell>
          <cell r="G110" t="str">
            <v>Charlottetown</v>
          </cell>
          <cell r="H110" t="str">
            <v>C1E 2C8</v>
          </cell>
        </row>
        <row r="111">
          <cell r="B111" t="str">
            <v>L'Exposition Agricole et le Festival Acadien</v>
          </cell>
          <cell r="C111" t="str">
            <v>Alcide Bernard</v>
          </cell>
          <cell r="D111">
            <v>9028542584</v>
          </cell>
          <cell r="E111" t="str">
            <v>alcidebernard@gmail.com</v>
          </cell>
          <cell r="F111" t="str">
            <v>PO Box 37</v>
          </cell>
          <cell r="G111" t="str">
            <v>Wellington</v>
          </cell>
          <cell r="H111" t="str">
            <v>C0B 2E0</v>
          </cell>
        </row>
        <row r="112">
          <cell r="B112" t="str">
            <v>Evangeline Recreation Commission Inc.</v>
          </cell>
          <cell r="C112" t="str">
            <v>Joel Bernard</v>
          </cell>
          <cell r="D112" t="str">
            <v>(902) 854 2592</v>
          </cell>
          <cell r="E112" t="str">
            <v>joelbernard@hotmail.com</v>
          </cell>
          <cell r="F112" t="str">
            <v>P.O. Box 8</v>
          </cell>
          <cell r="G112" t="str">
            <v>Wellington</v>
          </cell>
          <cell r="H112" t="str">
            <v>C0B 2E0</v>
          </cell>
        </row>
        <row r="113">
          <cell r="B113" t="str">
            <v>Centre Expo-Festival Center</v>
          </cell>
          <cell r="C113" t="str">
            <v>Marcel Bernard</v>
          </cell>
          <cell r="D113">
            <v>9028543300</v>
          </cell>
          <cell r="E113" t="str">
            <v>marcel@villagemusical.com</v>
          </cell>
          <cell r="F113" t="str">
            <v>PO Box 12</v>
          </cell>
          <cell r="G113" t="str">
            <v>Wellington</v>
          </cell>
          <cell r="H113" t="str">
            <v>C0B 2E0</v>
          </cell>
        </row>
        <row r="114">
          <cell r="B114" t="str">
            <v>Emerald Recreation Club</v>
          </cell>
          <cell r="C114" t="str">
            <v>Kent Croken</v>
          </cell>
          <cell r="D114" t="str">
            <v>(902) 888 9616</v>
          </cell>
          <cell r="E114" t="str">
            <v>communityofemerald@gmail.com</v>
          </cell>
          <cell r="F114" t="str">
            <v>1910 Nodd Rd</v>
          </cell>
          <cell r="G114" t="str">
            <v>Emerald</v>
          </cell>
          <cell r="H114" t="str">
            <v>C0B 1N0</v>
          </cell>
        </row>
        <row r="115">
          <cell r="B115" t="str">
            <v>Siren's Beach Motel Ltd</v>
          </cell>
          <cell r="C115" t="str">
            <v>Sandy Baker</v>
          </cell>
          <cell r="D115" t="str">
            <v>(902) 357 2228</v>
          </cell>
          <cell r="E115" t="str">
            <v>sandy@sirensbeachmotel.com</v>
          </cell>
          <cell r="F115" t="str">
            <v xml:space="preserve">7 Cape Rd. </v>
          </cell>
          <cell r="G115" t="str">
            <v>North Lake</v>
          </cell>
          <cell r="H115" t="str">
            <v>C0A 2B0</v>
          </cell>
        </row>
        <row r="116">
          <cell r="B116" t="str">
            <v>Briarwood Resort (2019) Inc.</v>
          </cell>
          <cell r="C116" t="str">
            <v>Lisa Reid</v>
          </cell>
          <cell r="D116" t="str">
            <v>(902) 853 2518</v>
          </cell>
          <cell r="E116" t="str">
            <v>info@briarwood.pe.ca</v>
          </cell>
          <cell r="F116" t="str">
            <v>253 Matthews Lane</v>
          </cell>
          <cell r="G116" t="str">
            <v>Alberton</v>
          </cell>
          <cell r="H116" t="str">
            <v>C0B 1B0</v>
          </cell>
        </row>
        <row r="117">
          <cell r="B117" t="str">
            <v>Trinity United Church (Charlottetown)</v>
          </cell>
          <cell r="C117" t="str">
            <v>Graeme Linkletter</v>
          </cell>
          <cell r="D117">
            <v>9028924114</v>
          </cell>
          <cell r="E117" t="str">
            <v>trinityunited@eastlink.ca</v>
          </cell>
          <cell r="F117" t="str">
            <v>220 Richmond St</v>
          </cell>
          <cell r="G117" t="str">
            <v>Charlottetown</v>
          </cell>
          <cell r="H117" t="str">
            <v>C1A 1J5</v>
          </cell>
        </row>
        <row r="118">
          <cell r="B118" t="str">
            <v>The Mount Continuing Care Community</v>
          </cell>
          <cell r="C118" t="str">
            <v>Paul Jenkins</v>
          </cell>
          <cell r="D118"/>
          <cell r="E118" t="str">
            <v>paul.jenkins@gmail.com</v>
          </cell>
          <cell r="F118" t="str">
            <v>141 Mt Edward Road</v>
          </cell>
          <cell r="G118" t="str">
            <v>Charlottetown</v>
          </cell>
          <cell r="H118" t="str">
            <v>C1A 5T1</v>
          </cell>
        </row>
        <row r="119">
          <cell r="B119" t="str">
            <v>Parkdale Sherwood Lions Corp.</v>
          </cell>
          <cell r="C119" t="str">
            <v>Gerard Murray</v>
          </cell>
          <cell r="D119" t="str">
            <v>(902) 940 6308</v>
          </cell>
          <cell r="E119" t="str">
            <v>lionsseniors@eastlink.ca</v>
          </cell>
          <cell r="F119" t="str">
            <v>7 Lions Crescent</v>
          </cell>
          <cell r="G119" t="str">
            <v>Charlottetown</v>
          </cell>
          <cell r="H119" t="str">
            <v>C1A 8X2</v>
          </cell>
        </row>
        <row r="120">
          <cell r="B120" t="str">
            <v>Rural Municipality of Wellington</v>
          </cell>
          <cell r="C120" t="str">
            <v>Imelda Arsenault</v>
          </cell>
          <cell r="D120" t="str">
            <v>(902) 854 2920</v>
          </cell>
          <cell r="E120" t="str">
            <v>villagewellingtonpei@gmail.com</v>
          </cell>
          <cell r="F120" t="str">
            <v>P.O. Box 6, 25 Mill Road</v>
          </cell>
          <cell r="G120" t="str">
            <v>Wellington</v>
          </cell>
          <cell r="H120" t="str">
            <v>C0B 2E0</v>
          </cell>
        </row>
        <row r="121">
          <cell r="B121" t="str">
            <v>Northumberland Condos</v>
          </cell>
          <cell r="C121" t="str">
            <v>Rosemary MacCormack</v>
          </cell>
          <cell r="D121">
            <v>9023688242</v>
          </cell>
          <cell r="E121" t="str">
            <v>lrmaccormack@gmail.com</v>
          </cell>
          <cell r="F121" t="str">
            <v>135 Pownal St (unit 109)</v>
          </cell>
          <cell r="G121" t="str">
            <v>Charlottetown</v>
          </cell>
          <cell r="H121" t="str">
            <v>C1A 3W7</v>
          </cell>
        </row>
        <row r="122">
          <cell r="B122"/>
          <cell r="C122"/>
          <cell r="D122"/>
          <cell r="E122"/>
          <cell r="F122"/>
          <cell r="G122"/>
          <cell r="H122"/>
        </row>
        <row r="123">
          <cell r="B123"/>
          <cell r="C123"/>
          <cell r="D123"/>
          <cell r="E123"/>
          <cell r="F123"/>
          <cell r="G123"/>
          <cell r="H123"/>
        </row>
        <row r="124">
          <cell r="B124"/>
          <cell r="C124"/>
          <cell r="D124"/>
          <cell r="E124"/>
          <cell r="F124"/>
          <cell r="G124"/>
          <cell r="H124"/>
        </row>
        <row r="125">
          <cell r="B125"/>
          <cell r="C125"/>
          <cell r="D125"/>
          <cell r="E125"/>
          <cell r="F125"/>
          <cell r="G125"/>
          <cell r="H125"/>
        </row>
        <row r="126">
          <cell r="B126"/>
          <cell r="C126"/>
          <cell r="D126"/>
          <cell r="E126"/>
          <cell r="F126"/>
          <cell r="G126"/>
          <cell r="H126"/>
        </row>
        <row r="127">
          <cell r="B127"/>
          <cell r="C127"/>
          <cell r="D127"/>
          <cell r="E127"/>
          <cell r="F127"/>
          <cell r="G127"/>
          <cell r="H127"/>
        </row>
        <row r="128">
          <cell r="B128"/>
          <cell r="C128"/>
          <cell r="D128"/>
          <cell r="E128"/>
          <cell r="F128"/>
          <cell r="G128"/>
          <cell r="H128"/>
        </row>
        <row r="129">
          <cell r="B129"/>
          <cell r="C129"/>
          <cell r="D129"/>
          <cell r="E129"/>
          <cell r="F129"/>
          <cell r="G129"/>
          <cell r="H129"/>
        </row>
        <row r="130">
          <cell r="B130"/>
          <cell r="C130"/>
          <cell r="D130"/>
          <cell r="E130"/>
          <cell r="F130"/>
          <cell r="G130"/>
          <cell r="H130"/>
        </row>
        <row r="131">
          <cell r="B131"/>
          <cell r="C131"/>
          <cell r="D131"/>
          <cell r="E131"/>
          <cell r="F131"/>
          <cell r="G131"/>
          <cell r="H131"/>
        </row>
        <row r="132">
          <cell r="B132"/>
          <cell r="C132"/>
          <cell r="D132"/>
          <cell r="E132"/>
          <cell r="F132"/>
          <cell r="G132"/>
          <cell r="H132"/>
        </row>
        <row r="133">
          <cell r="B133"/>
          <cell r="C133"/>
          <cell r="D133"/>
          <cell r="E133"/>
          <cell r="F133"/>
          <cell r="G133"/>
          <cell r="H133"/>
        </row>
        <row r="134">
          <cell r="B134"/>
          <cell r="C134"/>
          <cell r="D134"/>
          <cell r="E134"/>
          <cell r="F134"/>
          <cell r="G134"/>
          <cell r="H134"/>
        </row>
        <row r="135">
          <cell r="B135"/>
          <cell r="C135"/>
          <cell r="D135"/>
          <cell r="E135"/>
          <cell r="F135"/>
          <cell r="G135"/>
          <cell r="H135"/>
        </row>
        <row r="136">
          <cell r="B136"/>
          <cell r="C136"/>
          <cell r="D136"/>
          <cell r="E136"/>
          <cell r="F136"/>
          <cell r="G136"/>
          <cell r="H136"/>
        </row>
        <row r="137">
          <cell r="B137"/>
          <cell r="C137"/>
          <cell r="D137"/>
          <cell r="E137"/>
          <cell r="F137"/>
          <cell r="G137"/>
          <cell r="H137"/>
        </row>
        <row r="138">
          <cell r="B138"/>
          <cell r="C138"/>
          <cell r="D138"/>
          <cell r="E138"/>
          <cell r="F138"/>
          <cell r="G138"/>
          <cell r="H138"/>
        </row>
        <row r="139">
          <cell r="B139"/>
          <cell r="C139"/>
          <cell r="D139"/>
          <cell r="E139"/>
          <cell r="F139"/>
          <cell r="G139"/>
          <cell r="H139"/>
        </row>
        <row r="140">
          <cell r="B140"/>
          <cell r="C140"/>
          <cell r="D140"/>
          <cell r="E140"/>
          <cell r="F140"/>
          <cell r="G140"/>
          <cell r="H140"/>
        </row>
        <row r="141">
          <cell r="B141"/>
          <cell r="C141"/>
          <cell r="D141"/>
          <cell r="E141"/>
          <cell r="F141"/>
          <cell r="G141"/>
          <cell r="H141"/>
        </row>
        <row r="142">
          <cell r="B142"/>
          <cell r="C142"/>
          <cell r="D142"/>
          <cell r="E142"/>
          <cell r="F142"/>
          <cell r="G142"/>
          <cell r="H142"/>
        </row>
        <row r="143">
          <cell r="B143"/>
          <cell r="C143"/>
          <cell r="D143"/>
          <cell r="E143"/>
          <cell r="F143"/>
          <cell r="G143"/>
          <cell r="H143"/>
        </row>
        <row r="144">
          <cell r="B144"/>
          <cell r="C144"/>
          <cell r="D144"/>
          <cell r="E144"/>
          <cell r="F144"/>
          <cell r="G144"/>
          <cell r="H144"/>
        </row>
        <row r="145">
          <cell r="B145"/>
          <cell r="C145"/>
          <cell r="D145"/>
          <cell r="E145"/>
          <cell r="F145"/>
          <cell r="G145"/>
          <cell r="H145"/>
        </row>
        <row r="146">
          <cell r="B146"/>
          <cell r="C146"/>
          <cell r="D146"/>
          <cell r="E146"/>
          <cell r="F146"/>
          <cell r="G146"/>
          <cell r="H146"/>
        </row>
        <row r="147">
          <cell r="B147"/>
          <cell r="C147"/>
          <cell r="D147"/>
          <cell r="E147"/>
          <cell r="F147"/>
          <cell r="G147"/>
          <cell r="H147"/>
        </row>
        <row r="148">
          <cell r="B148"/>
          <cell r="C148"/>
          <cell r="D148"/>
          <cell r="E148"/>
          <cell r="F148"/>
          <cell r="G148"/>
          <cell r="H148"/>
        </row>
        <row r="149">
          <cell r="B149"/>
          <cell r="C149"/>
          <cell r="D149"/>
          <cell r="E149"/>
          <cell r="F149"/>
          <cell r="G149"/>
          <cell r="H149"/>
        </row>
        <row r="150">
          <cell r="B150"/>
          <cell r="C150"/>
          <cell r="D150"/>
          <cell r="E150"/>
          <cell r="F150"/>
          <cell r="G150"/>
          <cell r="H150"/>
        </row>
        <row r="151">
          <cell r="B151"/>
          <cell r="C151"/>
          <cell r="D151"/>
          <cell r="E151"/>
          <cell r="F151"/>
          <cell r="G151"/>
          <cell r="H151"/>
        </row>
        <row r="152">
          <cell r="B152"/>
          <cell r="C152"/>
          <cell r="D152"/>
          <cell r="E152"/>
          <cell r="F152"/>
          <cell r="G152"/>
          <cell r="H152"/>
        </row>
        <row r="153">
          <cell r="B153"/>
          <cell r="C153"/>
          <cell r="D153"/>
          <cell r="E153"/>
          <cell r="F153"/>
          <cell r="G153"/>
          <cell r="H153"/>
        </row>
        <row r="154">
          <cell r="B154"/>
          <cell r="C154"/>
          <cell r="D154"/>
          <cell r="E154"/>
          <cell r="F154"/>
          <cell r="G154"/>
          <cell r="H154"/>
        </row>
        <row r="155">
          <cell r="B155"/>
          <cell r="C155"/>
          <cell r="D155"/>
          <cell r="E155"/>
          <cell r="F155"/>
          <cell r="G155"/>
          <cell r="H155"/>
        </row>
        <row r="156">
          <cell r="B156"/>
          <cell r="C156"/>
          <cell r="D156"/>
          <cell r="E156"/>
          <cell r="F156"/>
          <cell r="G156"/>
          <cell r="H156"/>
        </row>
        <row r="157">
          <cell r="B157"/>
          <cell r="C157"/>
          <cell r="D157"/>
          <cell r="E157"/>
          <cell r="F157"/>
          <cell r="G157"/>
          <cell r="H157"/>
        </row>
        <row r="158">
          <cell r="B158"/>
          <cell r="C158"/>
          <cell r="D158"/>
          <cell r="E158"/>
          <cell r="F158"/>
          <cell r="G158"/>
          <cell r="H158"/>
        </row>
        <row r="159">
          <cell r="B159"/>
          <cell r="C159"/>
          <cell r="D159"/>
          <cell r="E159"/>
          <cell r="F159"/>
          <cell r="G159"/>
          <cell r="H159"/>
        </row>
        <row r="160">
          <cell r="B160"/>
          <cell r="C160"/>
          <cell r="D160"/>
          <cell r="E160"/>
          <cell r="F160"/>
          <cell r="G160"/>
          <cell r="H160"/>
        </row>
        <row r="161">
          <cell r="B161"/>
          <cell r="C161"/>
          <cell r="D161"/>
          <cell r="E161"/>
          <cell r="F161"/>
          <cell r="G161"/>
          <cell r="H161"/>
        </row>
        <row r="162">
          <cell r="B162"/>
          <cell r="C162"/>
          <cell r="D162"/>
          <cell r="E162"/>
          <cell r="F162"/>
          <cell r="G162"/>
          <cell r="H162"/>
        </row>
        <row r="163">
          <cell r="B163"/>
          <cell r="C163"/>
          <cell r="D163"/>
          <cell r="E163"/>
          <cell r="F163"/>
          <cell r="G163"/>
          <cell r="H163"/>
        </row>
        <row r="164">
          <cell r="B164"/>
          <cell r="C164"/>
          <cell r="D164"/>
          <cell r="E164"/>
          <cell r="F164"/>
          <cell r="G164"/>
          <cell r="H164"/>
        </row>
        <row r="165">
          <cell r="B165"/>
          <cell r="C165"/>
          <cell r="D165"/>
          <cell r="E165"/>
          <cell r="F165"/>
          <cell r="G165"/>
          <cell r="H165"/>
        </row>
        <row r="166">
          <cell r="B166"/>
          <cell r="C166"/>
          <cell r="D166"/>
          <cell r="E166"/>
          <cell r="F166"/>
          <cell r="G166"/>
          <cell r="H166"/>
        </row>
        <row r="167">
          <cell r="B167"/>
          <cell r="C167"/>
          <cell r="D167"/>
          <cell r="E167"/>
          <cell r="F167"/>
          <cell r="G167"/>
          <cell r="H167"/>
        </row>
        <row r="168">
          <cell r="B168"/>
          <cell r="C168"/>
          <cell r="D168"/>
          <cell r="E168"/>
          <cell r="F168"/>
          <cell r="G168"/>
          <cell r="H168"/>
        </row>
        <row r="169">
          <cell r="B169"/>
          <cell r="C169"/>
          <cell r="D169"/>
          <cell r="E169"/>
          <cell r="F169"/>
          <cell r="G169"/>
          <cell r="H169"/>
        </row>
        <row r="170">
          <cell r="B170"/>
          <cell r="C170"/>
          <cell r="D170"/>
          <cell r="E170"/>
          <cell r="F170"/>
          <cell r="G170"/>
          <cell r="H170"/>
        </row>
        <row r="171">
          <cell r="B171"/>
          <cell r="C171"/>
          <cell r="D171"/>
          <cell r="E171"/>
          <cell r="F171"/>
          <cell r="G171"/>
          <cell r="H171"/>
        </row>
        <row r="172">
          <cell r="B172"/>
          <cell r="C172"/>
          <cell r="D172"/>
          <cell r="E172"/>
          <cell r="F172"/>
          <cell r="G172"/>
          <cell r="H172"/>
        </row>
        <row r="173">
          <cell r="B173"/>
          <cell r="C173"/>
          <cell r="D173"/>
          <cell r="E173"/>
          <cell r="F173"/>
          <cell r="G173"/>
          <cell r="H173"/>
        </row>
        <row r="174">
          <cell r="B174"/>
          <cell r="C174"/>
          <cell r="D174"/>
          <cell r="E174"/>
          <cell r="F174"/>
          <cell r="G174"/>
          <cell r="H174"/>
        </row>
        <row r="175">
          <cell r="B175"/>
          <cell r="C175"/>
          <cell r="D175"/>
          <cell r="E175"/>
          <cell r="F175"/>
          <cell r="G175"/>
          <cell r="H175"/>
        </row>
        <row r="176">
          <cell r="B176"/>
          <cell r="C176"/>
          <cell r="D176"/>
          <cell r="E176"/>
          <cell r="F176"/>
          <cell r="G176"/>
          <cell r="H176"/>
        </row>
        <row r="177">
          <cell r="B177"/>
          <cell r="C177"/>
          <cell r="D177"/>
          <cell r="E177"/>
          <cell r="F177"/>
          <cell r="G177"/>
          <cell r="H177"/>
        </row>
        <row r="178">
          <cell r="B178"/>
          <cell r="C178"/>
          <cell r="D178"/>
          <cell r="E178"/>
          <cell r="F178"/>
          <cell r="G178"/>
          <cell r="H178"/>
        </row>
        <row r="179">
          <cell r="B179"/>
          <cell r="C179"/>
          <cell r="D179"/>
          <cell r="E179"/>
          <cell r="F179"/>
          <cell r="G179"/>
          <cell r="H179"/>
        </row>
        <row r="180">
          <cell r="B180"/>
          <cell r="C180"/>
          <cell r="D180"/>
          <cell r="E180"/>
          <cell r="F180"/>
          <cell r="G180"/>
          <cell r="H180"/>
        </row>
        <row r="181">
          <cell r="B181"/>
          <cell r="C181"/>
          <cell r="D181"/>
          <cell r="E181"/>
          <cell r="F181"/>
          <cell r="G181"/>
          <cell r="H181"/>
        </row>
        <row r="182">
          <cell r="B182"/>
          <cell r="C182"/>
          <cell r="D182"/>
          <cell r="E182"/>
          <cell r="F182"/>
          <cell r="G182"/>
          <cell r="H182"/>
        </row>
        <row r="183">
          <cell r="B183"/>
          <cell r="C183"/>
          <cell r="D183"/>
          <cell r="E183"/>
          <cell r="F183"/>
          <cell r="G183"/>
          <cell r="H183"/>
        </row>
        <row r="184">
          <cell r="B184"/>
          <cell r="C184"/>
          <cell r="D184"/>
          <cell r="E184"/>
          <cell r="F184"/>
          <cell r="G184"/>
          <cell r="H184"/>
        </row>
        <row r="185">
          <cell r="B185"/>
          <cell r="C185"/>
          <cell r="D185"/>
          <cell r="E185"/>
          <cell r="F185"/>
          <cell r="G185"/>
          <cell r="H185"/>
        </row>
        <row r="186">
          <cell r="B186"/>
          <cell r="C186"/>
          <cell r="D186"/>
          <cell r="E186"/>
          <cell r="F186"/>
          <cell r="G186"/>
          <cell r="H186"/>
        </row>
        <row r="187">
          <cell r="B187"/>
          <cell r="C187"/>
          <cell r="D187"/>
          <cell r="E187"/>
          <cell r="F187"/>
          <cell r="G187"/>
          <cell r="H187"/>
        </row>
        <row r="188">
          <cell r="B188"/>
          <cell r="C188"/>
          <cell r="D188"/>
          <cell r="E188"/>
          <cell r="F188"/>
          <cell r="G188"/>
          <cell r="H188"/>
        </row>
        <row r="189">
          <cell r="B189"/>
          <cell r="C189"/>
          <cell r="D189"/>
          <cell r="E189"/>
          <cell r="F189"/>
          <cell r="G189"/>
          <cell r="H189"/>
        </row>
        <row r="190">
          <cell r="B190"/>
          <cell r="C190"/>
          <cell r="D190"/>
          <cell r="E190"/>
          <cell r="F190"/>
          <cell r="G190"/>
          <cell r="H190"/>
        </row>
        <row r="191">
          <cell r="B191"/>
          <cell r="C191"/>
          <cell r="D191"/>
          <cell r="E191"/>
          <cell r="F191"/>
          <cell r="G191"/>
          <cell r="H191"/>
        </row>
        <row r="192">
          <cell r="B192"/>
          <cell r="C192"/>
          <cell r="D192"/>
          <cell r="E192"/>
          <cell r="F192"/>
          <cell r="G192"/>
          <cell r="H192"/>
        </row>
        <row r="193">
          <cell r="B193"/>
          <cell r="C193"/>
          <cell r="D193"/>
          <cell r="E193"/>
          <cell r="F193"/>
          <cell r="G193"/>
          <cell r="H193"/>
        </row>
        <row r="194">
          <cell r="B194"/>
          <cell r="C194"/>
          <cell r="D194"/>
          <cell r="E194"/>
          <cell r="F194"/>
          <cell r="G194"/>
          <cell r="H194"/>
        </row>
        <row r="195">
          <cell r="B195"/>
          <cell r="C195"/>
          <cell r="D195"/>
          <cell r="E195"/>
          <cell r="F195"/>
          <cell r="G195"/>
          <cell r="H195"/>
        </row>
        <row r="196">
          <cell r="B196"/>
          <cell r="C196"/>
          <cell r="D196"/>
          <cell r="E196"/>
          <cell r="F196"/>
          <cell r="G196"/>
          <cell r="H196"/>
        </row>
        <row r="197">
          <cell r="B197"/>
          <cell r="C197"/>
          <cell r="D197"/>
          <cell r="E197"/>
          <cell r="F197"/>
          <cell r="G197"/>
          <cell r="H197"/>
        </row>
        <row r="198">
          <cell r="B198"/>
          <cell r="C198"/>
          <cell r="D198"/>
          <cell r="E198"/>
          <cell r="F198"/>
          <cell r="G198"/>
          <cell r="H198"/>
        </row>
        <row r="199">
          <cell r="B199"/>
          <cell r="C199"/>
          <cell r="D199"/>
          <cell r="E199"/>
          <cell r="F199"/>
          <cell r="G199"/>
          <cell r="H199"/>
        </row>
        <row r="200">
          <cell r="B200"/>
          <cell r="C200"/>
          <cell r="D200"/>
          <cell r="E200"/>
          <cell r="F200"/>
          <cell r="G200"/>
          <cell r="H200"/>
        </row>
        <row r="201">
          <cell r="B201"/>
          <cell r="C201"/>
          <cell r="D201"/>
          <cell r="E201"/>
          <cell r="F201"/>
          <cell r="G201"/>
          <cell r="H201"/>
        </row>
        <row r="202">
          <cell r="B202"/>
          <cell r="C202"/>
          <cell r="D202"/>
          <cell r="E202"/>
          <cell r="F202"/>
          <cell r="G202"/>
          <cell r="H202"/>
        </row>
        <row r="203">
          <cell r="B203"/>
          <cell r="C203"/>
          <cell r="D203"/>
          <cell r="E203"/>
          <cell r="F203"/>
          <cell r="G203"/>
          <cell r="H203"/>
        </row>
        <row r="204">
          <cell r="B204"/>
          <cell r="C204"/>
          <cell r="D204"/>
          <cell r="E204"/>
          <cell r="F204"/>
          <cell r="G204"/>
          <cell r="H204"/>
        </row>
        <row r="205">
          <cell r="B205"/>
          <cell r="C205"/>
          <cell r="D205"/>
          <cell r="E205"/>
          <cell r="F205"/>
          <cell r="G205"/>
          <cell r="H205"/>
        </row>
        <row r="206">
          <cell r="B206"/>
          <cell r="C206"/>
          <cell r="D206"/>
          <cell r="E206"/>
          <cell r="F206"/>
          <cell r="G206"/>
          <cell r="H206"/>
        </row>
        <row r="207">
          <cell r="B207"/>
          <cell r="C207"/>
          <cell r="D207"/>
          <cell r="E207"/>
          <cell r="F207"/>
          <cell r="G207"/>
          <cell r="H207"/>
        </row>
        <row r="208">
          <cell r="B208"/>
          <cell r="C208"/>
          <cell r="D208"/>
          <cell r="E208"/>
          <cell r="F208"/>
          <cell r="G208"/>
          <cell r="H208"/>
        </row>
        <row r="209">
          <cell r="B209"/>
          <cell r="C209"/>
          <cell r="D209"/>
          <cell r="E209"/>
          <cell r="F209"/>
          <cell r="G209"/>
          <cell r="H209"/>
        </row>
        <row r="210">
          <cell r="B210"/>
          <cell r="C210"/>
          <cell r="D210"/>
          <cell r="E210"/>
          <cell r="F210"/>
          <cell r="G210"/>
          <cell r="H210"/>
        </row>
        <row r="211">
          <cell r="B211"/>
          <cell r="C211"/>
          <cell r="D211"/>
          <cell r="E211"/>
          <cell r="F211"/>
          <cell r="G211"/>
          <cell r="H211"/>
        </row>
        <row r="212">
          <cell r="B212"/>
          <cell r="C212"/>
          <cell r="D212"/>
          <cell r="E212"/>
          <cell r="F212"/>
          <cell r="G212"/>
          <cell r="H212"/>
        </row>
        <row r="213">
          <cell r="B213"/>
          <cell r="C213"/>
          <cell r="D213"/>
          <cell r="E213"/>
          <cell r="F213"/>
          <cell r="G213"/>
          <cell r="H213"/>
        </row>
        <row r="214">
          <cell r="B214"/>
          <cell r="C214"/>
          <cell r="D214"/>
          <cell r="E214"/>
          <cell r="F214"/>
          <cell r="G214"/>
          <cell r="H214"/>
        </row>
        <row r="215">
          <cell r="B215"/>
          <cell r="C215"/>
          <cell r="D215"/>
          <cell r="E215"/>
          <cell r="F215"/>
          <cell r="G215"/>
          <cell r="H215"/>
        </row>
        <row r="216">
          <cell r="B216"/>
          <cell r="C216"/>
          <cell r="D216"/>
          <cell r="E216"/>
          <cell r="F216"/>
          <cell r="G216"/>
          <cell r="H216"/>
        </row>
        <row r="217">
          <cell r="B217"/>
          <cell r="C217"/>
          <cell r="D217"/>
          <cell r="E217"/>
          <cell r="F217"/>
          <cell r="G217"/>
          <cell r="H217"/>
        </row>
        <row r="218">
          <cell r="B218"/>
          <cell r="C218"/>
          <cell r="D218"/>
          <cell r="E218"/>
          <cell r="F218"/>
          <cell r="G218"/>
          <cell r="H218"/>
        </row>
        <row r="219">
          <cell r="B219"/>
          <cell r="C219"/>
          <cell r="D219"/>
          <cell r="E219"/>
          <cell r="F219"/>
          <cell r="G219"/>
          <cell r="H219"/>
        </row>
        <row r="220">
          <cell r="B220"/>
          <cell r="C220"/>
          <cell r="D220"/>
          <cell r="E220"/>
          <cell r="F220"/>
          <cell r="G220"/>
          <cell r="H220"/>
        </row>
        <row r="221">
          <cell r="B221"/>
          <cell r="C221"/>
          <cell r="D221"/>
          <cell r="E221"/>
          <cell r="F221"/>
          <cell r="G221"/>
          <cell r="H221"/>
        </row>
        <row r="222">
          <cell r="B222"/>
          <cell r="C222"/>
          <cell r="D222"/>
          <cell r="E222"/>
          <cell r="F222"/>
          <cell r="G222"/>
          <cell r="H222"/>
        </row>
        <row r="223">
          <cell r="B223"/>
          <cell r="C223"/>
          <cell r="D223"/>
          <cell r="E223"/>
          <cell r="F223"/>
          <cell r="G223"/>
          <cell r="H223"/>
        </row>
        <row r="224">
          <cell r="B224"/>
          <cell r="C224"/>
          <cell r="D224"/>
          <cell r="E224"/>
          <cell r="F224"/>
          <cell r="G224"/>
          <cell r="H224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D5" t="str">
            <v>None</v>
          </cell>
          <cell r="E5">
            <v>0</v>
          </cell>
          <cell r="F5">
            <v>0</v>
          </cell>
          <cell r="I5" t="str">
            <v>Lighting</v>
          </cell>
        </row>
        <row r="6">
          <cell r="D6" t="str">
            <v>Oil #2 (L)</v>
          </cell>
          <cell r="E6">
            <v>38.4</v>
          </cell>
          <cell r="F6">
            <v>0.89400000000000002</v>
          </cell>
          <cell r="I6" t="str">
            <v>HVAC</v>
          </cell>
        </row>
        <row r="7">
          <cell r="D7" t="str">
            <v>Propane (L)</v>
          </cell>
          <cell r="E7">
            <v>26.6</v>
          </cell>
          <cell r="F7">
            <v>0.73199999999999998</v>
          </cell>
          <cell r="I7" t="str">
            <v>Refrigeration</v>
          </cell>
        </row>
        <row r="8">
          <cell r="D8" t="str">
            <v>Propane (m3)</v>
          </cell>
          <cell r="E8">
            <v>94</v>
          </cell>
          <cell r="F8"/>
          <cell r="I8" t="str">
            <v>Motors</v>
          </cell>
        </row>
        <row r="9">
          <cell r="D9" t="str">
            <v>Wood (cord)</v>
          </cell>
          <cell r="E9">
            <v>18700</v>
          </cell>
          <cell r="F9"/>
          <cell r="I9" t="str">
            <v>Domestic Hot Water</v>
          </cell>
        </row>
        <row r="10">
          <cell r="D10" t="str">
            <v>Wood chips (t)</v>
          </cell>
          <cell r="E10">
            <v>19700</v>
          </cell>
          <cell r="F10"/>
          <cell r="I10" t="str">
            <v>Process</v>
          </cell>
        </row>
        <row r="11">
          <cell r="D11" t="str">
            <v>Wood pellets (t)</v>
          </cell>
          <cell r="E11">
            <v>19700</v>
          </cell>
          <cell r="F11"/>
          <cell r="I11" t="str">
            <v>Compressed Air</v>
          </cell>
        </row>
        <row r="12">
          <cell r="B12">
            <v>0.1</v>
          </cell>
          <cell r="D12" t="str">
            <v>District Heating</v>
          </cell>
          <cell r="E12"/>
          <cell r="F12"/>
          <cell r="I12" t="str">
            <v>Pumps</v>
          </cell>
        </row>
        <row r="13">
          <cell r="B13">
            <v>0.01</v>
          </cell>
          <cell r="D13" t="str">
            <v>Electricity</v>
          </cell>
          <cell r="E13">
            <v>3.6</v>
          </cell>
          <cell r="F13"/>
          <cell r="I13" t="str">
            <v>Envelope</v>
          </cell>
        </row>
        <row r="14">
          <cell r="I14"/>
        </row>
        <row r="17">
          <cell r="B17">
            <v>1</v>
          </cell>
        </row>
        <row r="18">
          <cell r="B18">
            <v>0.5</v>
          </cell>
          <cell r="D18">
            <v>1</v>
          </cell>
          <cell r="E18">
            <v>600</v>
          </cell>
        </row>
        <row r="19">
          <cell r="B19">
            <v>25000</v>
          </cell>
          <cell r="D19">
            <v>2</v>
          </cell>
          <cell r="E19">
            <v>1000</v>
          </cell>
          <cell r="I19" t="str">
            <v>Church</v>
          </cell>
          <cell r="J19">
            <v>1</v>
          </cell>
        </row>
        <row r="20">
          <cell r="D20">
            <v>3</v>
          </cell>
          <cell r="E20">
            <v>1400</v>
          </cell>
          <cell r="I20" t="str">
            <v>Community Hall</v>
          </cell>
          <cell r="J20">
            <v>1</v>
          </cell>
        </row>
        <row r="21">
          <cell r="I21" t="str">
            <v>Education (primary/secondary)</v>
          </cell>
          <cell r="J21">
            <v>2</v>
          </cell>
        </row>
        <row r="22">
          <cell r="I22" t="str">
            <v>Education (tertiary)</v>
          </cell>
          <cell r="J22">
            <v>3</v>
          </cell>
        </row>
        <row r="23">
          <cell r="I23" t="str">
            <v>Entertainment</v>
          </cell>
          <cell r="J23">
            <v>1</v>
          </cell>
        </row>
        <row r="24">
          <cell r="I24" t="str">
            <v>Farm</v>
          </cell>
          <cell r="J24">
            <v>3</v>
          </cell>
        </row>
        <row r="25">
          <cell r="I25" t="str">
            <v>Garage</v>
          </cell>
          <cell r="J25">
            <v>1</v>
          </cell>
        </row>
        <row r="26">
          <cell r="I26" t="str">
            <v>Grocery Store</v>
          </cell>
          <cell r="J26">
            <v>2</v>
          </cell>
        </row>
        <row r="27">
          <cell r="I27" t="str">
            <v>Hospital</v>
          </cell>
          <cell r="J27">
            <v>3</v>
          </cell>
        </row>
        <row r="28">
          <cell r="A28" t="str">
            <v>General Service</v>
          </cell>
          <cell r="B28">
            <v>13.43</v>
          </cell>
          <cell r="C28">
            <v>0.18310000000000001</v>
          </cell>
          <cell r="D28">
            <v>0.1201</v>
          </cell>
          <cell r="E28" t="str">
            <v>$24.57 monthly fee, 1st block &lt; 5000 kWh</v>
          </cell>
          <cell r="F28"/>
          <cell r="G28"/>
          <cell r="I28" t="str">
            <v>Hotel or motel</v>
          </cell>
          <cell r="J28">
            <v>2</v>
          </cell>
        </row>
        <row r="29">
          <cell r="A29" t="str">
            <v>General Service Seasonal</v>
          </cell>
          <cell r="B29">
            <v>13.43</v>
          </cell>
          <cell r="C29">
            <v>0.18310000000000001</v>
          </cell>
          <cell r="D29">
            <v>0.1201</v>
          </cell>
          <cell r="E29" t="str">
            <v>$24.57 monthly fee, 1st block &lt; 5000 kWh</v>
          </cell>
          <cell r="F29"/>
          <cell r="G29"/>
          <cell r="I29" t="str">
            <v>Industrial</v>
          </cell>
          <cell r="J29">
            <v>3</v>
          </cell>
        </row>
        <row r="30">
          <cell r="A30" t="str">
            <v>Small Industrial</v>
          </cell>
          <cell r="B30">
            <v>7.46</v>
          </cell>
          <cell r="C30">
            <v>0.1794</v>
          </cell>
          <cell r="D30">
            <v>9.0999999999999998E-2</v>
          </cell>
          <cell r="E30" t="str">
            <v>1st block = first 100 kWh/kW</v>
          </cell>
          <cell r="F30"/>
          <cell r="G30"/>
          <cell r="I30" t="str">
            <v>Manufacturing</v>
          </cell>
          <cell r="J30">
            <v>3</v>
          </cell>
        </row>
        <row r="31">
          <cell r="A31" t="str">
            <v>Large Industrial (ME)</v>
          </cell>
          <cell r="B31">
            <v>14.5</v>
          </cell>
          <cell r="C31">
            <v>7.3999999999999996E-2</v>
          </cell>
          <cell r="D31">
            <v>7.3999999999999996E-2</v>
          </cell>
          <cell r="E31" t="str">
            <v>Maritime Electric</v>
          </cell>
          <cell r="F31"/>
          <cell r="G31"/>
          <cell r="I31" t="str">
            <v>Medical Office Building</v>
          </cell>
          <cell r="J31">
            <v>2</v>
          </cell>
        </row>
        <row r="32">
          <cell r="A32" t="str">
            <v>Large Industrial (SE)</v>
          </cell>
          <cell r="B32">
            <v>14.5</v>
          </cell>
          <cell r="C32">
            <v>6.9400000000000003E-2</v>
          </cell>
          <cell r="D32">
            <v>6.9400000000000003E-2</v>
          </cell>
          <cell r="E32" t="str">
            <v>Summerside electric utility</v>
          </cell>
          <cell r="F32"/>
          <cell r="G32"/>
          <cell r="I32" t="str">
            <v>MURB</v>
          </cell>
          <cell r="J32">
            <v>1</v>
          </cell>
        </row>
        <row r="33">
          <cell r="A33" t="str">
            <v>Residential Rural</v>
          </cell>
          <cell r="B33"/>
          <cell r="C33">
            <v>0.1492</v>
          </cell>
          <cell r="D33">
            <v>0.1188</v>
          </cell>
          <cell r="E33" t="str">
            <v>$26.92 monthly fee, 1st block &lt; 2000 kWh</v>
          </cell>
          <cell r="F33"/>
          <cell r="G33"/>
          <cell r="I33" t="str">
            <v>Office</v>
          </cell>
          <cell r="J33">
            <v>1</v>
          </cell>
        </row>
        <row r="34">
          <cell r="A34" t="str">
            <v>Residential Urban</v>
          </cell>
          <cell r="B34"/>
          <cell r="C34">
            <v>0.1492</v>
          </cell>
          <cell r="D34">
            <v>0.1188</v>
          </cell>
          <cell r="E34" t="str">
            <v>$24.57 monthly fee, 1st block &lt; 2000 kWh</v>
          </cell>
          <cell r="F34"/>
          <cell r="G34"/>
          <cell r="I34" t="str">
            <v>Recreation</v>
          </cell>
          <cell r="J34">
            <v>3</v>
          </cell>
        </row>
        <row r="35">
          <cell r="I35" t="str">
            <v>Residential care facility</v>
          </cell>
          <cell r="J35">
            <v>2</v>
          </cell>
        </row>
        <row r="36">
          <cell r="I36" t="str">
            <v>Restaurant</v>
          </cell>
          <cell r="J36">
            <v>2</v>
          </cell>
        </row>
        <row r="37">
          <cell r="I37" t="str">
            <v>Retail</v>
          </cell>
          <cell r="J37">
            <v>1</v>
          </cell>
        </row>
        <row r="38">
          <cell r="I38" t="str">
            <v>Technology/Science</v>
          </cell>
          <cell r="J38">
            <v>3</v>
          </cell>
        </row>
        <row r="39">
          <cell r="I39" t="str">
            <v>Warehouse</v>
          </cell>
          <cell r="J39">
            <v>1</v>
          </cell>
        </row>
        <row r="40">
          <cell r="I40" t="str">
            <v>Water Treatment</v>
          </cell>
          <cell r="J40">
            <v>3</v>
          </cell>
        </row>
        <row r="41">
          <cell r="I41"/>
          <cell r="J41"/>
        </row>
      </sheetData>
      <sheetData sheetId="9">
        <row r="3">
          <cell r="A3" t="str">
            <v>Tracking #</v>
          </cell>
          <cell r="B3" t="str">
            <v>Measure Category</v>
          </cell>
          <cell r="C3" t="str">
            <v>Measure Description</v>
          </cell>
          <cell r="D3" t="str">
            <v>Est. kWh Savings</v>
          </cell>
          <cell r="E3" t="str">
            <v>Est. Fuel Savings</v>
          </cell>
          <cell r="F3" t="str">
            <v>Est. Demand Savings</v>
          </cell>
          <cell r="G3" t="str">
            <v>Annual Cost Savings</v>
          </cell>
          <cell r="H3" t="str">
            <v>Quoted Project Cost</v>
          </cell>
          <cell r="I3" t="str">
            <v>Measure Category</v>
          </cell>
          <cell r="J3" t="str">
            <v>Measure Description</v>
          </cell>
          <cell r="K3" t="str">
            <v>Est. kWh Savings</v>
          </cell>
          <cell r="L3" t="str">
            <v>Est. Fuel Savings</v>
          </cell>
          <cell r="M3" t="str">
            <v>Est. Demand Savings</v>
          </cell>
          <cell r="N3" t="str">
            <v>Annual Cost Savings</v>
          </cell>
          <cell r="O3" t="str">
            <v>Quoted Project Cost</v>
          </cell>
          <cell r="P3" t="str">
            <v>Measure Category</v>
          </cell>
          <cell r="Q3" t="str">
            <v>Measure Description</v>
          </cell>
          <cell r="R3" t="str">
            <v>Est. kWh Savings</v>
          </cell>
          <cell r="S3" t="str">
            <v>Est. Fuel Savings</v>
          </cell>
          <cell r="T3" t="str">
            <v>Est. Demand Savings</v>
          </cell>
          <cell r="U3" t="str">
            <v>Annual Cost Savings</v>
          </cell>
          <cell r="V3" t="str">
            <v>Quoted Project Cost</v>
          </cell>
          <cell r="W3" t="str">
            <v>Measure Category</v>
          </cell>
          <cell r="X3" t="str">
            <v>Measure Description</v>
          </cell>
          <cell r="Y3" t="str">
            <v>Est. kWh Savings</v>
          </cell>
          <cell r="Z3" t="str">
            <v>Est. Fuel Savings</v>
          </cell>
          <cell r="AA3" t="str">
            <v>Est. Demand Savings</v>
          </cell>
          <cell r="AB3" t="str">
            <v>Annual Cost Savings</v>
          </cell>
          <cell r="AC3" t="str">
            <v>Quoted Project Cost</v>
          </cell>
          <cell r="AD3" t="str">
            <v>Measure Category</v>
          </cell>
          <cell r="AE3" t="str">
            <v>Measure Description</v>
          </cell>
          <cell r="AF3" t="str">
            <v>Est. kWh Savings</v>
          </cell>
          <cell r="AG3" t="str">
            <v>Est. Fuel Savings</v>
          </cell>
          <cell r="AH3" t="str">
            <v>Est. Demand Savings</v>
          </cell>
          <cell r="AI3" t="str">
            <v>Annual Cost Savings</v>
          </cell>
          <cell r="AJ3" t="str">
            <v>Quoted Project Cost</v>
          </cell>
        </row>
        <row r="4">
          <cell r="A4" t="str">
            <v>Example</v>
          </cell>
          <cell r="B4" t="str">
            <v>Domestic Hot Water</v>
          </cell>
          <cell r="C4" t="str">
            <v>Instantaneous</v>
          </cell>
          <cell r="D4">
            <v>35000</v>
          </cell>
          <cell r="E4">
            <v>5000</v>
          </cell>
          <cell r="F4">
            <v>12.5</v>
          </cell>
          <cell r="G4">
            <v>20000</v>
          </cell>
          <cell r="H4">
            <v>65000</v>
          </cell>
          <cell r="I4" t="str">
            <v>Domestic Hot Water</v>
          </cell>
          <cell r="J4" t="str">
            <v>Instantaneous</v>
          </cell>
          <cell r="K4">
            <v>35000</v>
          </cell>
          <cell r="L4">
            <v>5000</v>
          </cell>
          <cell r="M4">
            <v>12.5</v>
          </cell>
          <cell r="N4">
            <v>20000</v>
          </cell>
          <cell r="O4">
            <v>65000</v>
          </cell>
          <cell r="P4" t="str">
            <v>Domestic Hot Water</v>
          </cell>
          <cell r="Q4" t="str">
            <v>Instantaneous</v>
          </cell>
          <cell r="R4">
            <v>35000</v>
          </cell>
          <cell r="S4">
            <v>5000</v>
          </cell>
          <cell r="T4">
            <v>12.5</v>
          </cell>
          <cell r="U4">
            <v>20000</v>
          </cell>
          <cell r="V4">
            <v>65000</v>
          </cell>
          <cell r="W4" t="str">
            <v>Domestic Hot Water</v>
          </cell>
          <cell r="X4" t="str">
            <v>Instantaneous</v>
          </cell>
          <cell r="Y4">
            <v>35000</v>
          </cell>
          <cell r="Z4">
            <v>5000</v>
          </cell>
          <cell r="AA4">
            <v>12.5</v>
          </cell>
          <cell r="AB4">
            <v>20000</v>
          </cell>
          <cell r="AC4">
            <v>65000</v>
          </cell>
          <cell r="AD4" t="str">
            <v>Domestic Hot Water</v>
          </cell>
          <cell r="AE4" t="str">
            <v>Instantaneous</v>
          </cell>
          <cell r="AF4">
            <v>35000</v>
          </cell>
          <cell r="AG4">
            <v>5000</v>
          </cell>
          <cell r="AH4">
            <v>12.5</v>
          </cell>
          <cell r="AI4">
            <v>20000</v>
          </cell>
          <cell r="AJ4">
            <v>65000</v>
          </cell>
        </row>
        <row r="5">
          <cell r="A5" t="str">
            <v>B0001</v>
          </cell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</row>
        <row r="6">
          <cell r="A6" t="str">
            <v>B0002</v>
          </cell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</row>
        <row r="7">
          <cell r="A7" t="str">
            <v>B0003</v>
          </cell>
          <cell r="B7" t="str">
            <v>Lighting</v>
          </cell>
          <cell r="C7" t="str">
            <v>LED retrofit and attic insulation</v>
          </cell>
          <cell r="D7">
            <v>4000</v>
          </cell>
          <cell r="E7">
            <v>2677</v>
          </cell>
          <cell r="F7"/>
          <cell r="G7">
            <v>2967</v>
          </cell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A8" t="str">
            <v>B0004</v>
          </cell>
          <cell r="B8" t="str">
            <v>Lighting</v>
          </cell>
          <cell r="C8"/>
          <cell r="D8">
            <v>1023</v>
          </cell>
          <cell r="E8"/>
          <cell r="F8">
            <v>9.5</v>
          </cell>
          <cell r="G8">
            <v>1644</v>
          </cell>
          <cell r="H8">
            <v>7546.7599999999993</v>
          </cell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A9" t="str">
            <v>B0005</v>
          </cell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A10" t="str">
            <v>B0006</v>
          </cell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A11" t="str">
            <v>B0007</v>
          </cell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A12" t="str">
            <v>B0008</v>
          </cell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A13" t="str">
            <v>B0009</v>
          </cell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  <row r="14">
          <cell r="A14" t="str">
            <v>B0010</v>
          </cell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</row>
        <row r="15">
          <cell r="A15" t="str">
            <v>B0011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</row>
        <row r="16">
          <cell r="A16" t="str">
            <v>B0012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</row>
        <row r="17">
          <cell r="A17" t="str">
            <v>B0013</v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</row>
        <row r="18">
          <cell r="A18" t="str">
            <v>B0014</v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</row>
        <row r="19">
          <cell r="A19" t="str">
            <v>B0015</v>
          </cell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</row>
        <row r="20">
          <cell r="A20" t="str">
            <v>B0016</v>
          </cell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</row>
        <row r="21">
          <cell r="A21" t="str">
            <v>B0017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</row>
        <row r="22">
          <cell r="A22" t="str">
            <v>B0018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</row>
        <row r="23">
          <cell r="A23" t="str">
            <v>B0019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</row>
        <row r="24">
          <cell r="A24" t="str">
            <v>B0020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</row>
        <row r="25">
          <cell r="A25" t="str">
            <v>B0021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</row>
        <row r="26">
          <cell r="A26" t="str">
            <v>B0022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</row>
        <row r="27">
          <cell r="A27" t="str">
            <v>B0023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</row>
        <row r="28">
          <cell r="A28" t="str">
            <v>B0024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</row>
        <row r="29">
          <cell r="A29" t="str">
            <v>B0025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</row>
        <row r="30">
          <cell r="A30" t="str">
            <v>B0026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</row>
        <row r="31">
          <cell r="A31" t="str">
            <v>B0027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</row>
        <row r="32">
          <cell r="A32" t="str">
            <v>B0028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</row>
        <row r="33">
          <cell r="A33" t="str">
            <v>B0029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</row>
        <row r="34">
          <cell r="A34" t="str">
            <v>B0030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</row>
        <row r="35">
          <cell r="A35" t="str">
            <v>B0031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</row>
        <row r="36">
          <cell r="A36" t="str">
            <v>B0032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</row>
        <row r="37">
          <cell r="A37" t="str">
            <v>B0033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</row>
        <row r="38">
          <cell r="A38" t="str">
            <v>B0034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</row>
        <row r="39">
          <cell r="A39" t="str">
            <v>B0035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</row>
        <row r="40">
          <cell r="A40" t="str">
            <v>B0036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</row>
        <row r="41">
          <cell r="A41" t="str">
            <v>B0037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</row>
        <row r="42">
          <cell r="A42" t="str">
            <v>B0038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</row>
        <row r="43">
          <cell r="A43" t="str">
            <v>B0039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</row>
        <row r="44">
          <cell r="A44" t="str">
            <v>B0040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</row>
        <row r="45">
          <cell r="A45" t="str">
            <v>B0041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</row>
        <row r="46">
          <cell r="A46" t="str">
            <v>B0042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</row>
        <row r="47">
          <cell r="A47" t="str">
            <v>B0043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</row>
        <row r="48">
          <cell r="A48" t="str">
            <v>B0044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</row>
        <row r="49">
          <cell r="A49" t="str">
            <v>B0045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</row>
        <row r="50">
          <cell r="A50" t="str">
            <v>B0046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</row>
        <row r="51">
          <cell r="A51" t="str">
            <v>B0047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</row>
        <row r="52">
          <cell r="A52" t="str">
            <v>B0048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</row>
        <row r="53">
          <cell r="A53" t="str">
            <v>B0049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</row>
        <row r="54">
          <cell r="A54" t="str">
            <v>B0050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</row>
        <row r="55">
          <cell r="A55" t="str">
            <v>B0051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</row>
        <row r="56">
          <cell r="A56" t="str">
            <v>B0052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</row>
        <row r="57">
          <cell r="A57" t="str">
            <v>B0053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</row>
        <row r="58">
          <cell r="A58" t="str">
            <v>B0054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</row>
        <row r="59">
          <cell r="A59" t="str">
            <v>B0055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</row>
        <row r="60">
          <cell r="A60" t="str">
            <v>B0056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</row>
        <row r="61">
          <cell r="A61" t="str">
            <v>B0057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</row>
        <row r="62">
          <cell r="A62" t="str">
            <v>B0058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</row>
        <row r="63">
          <cell r="A63" t="str">
            <v>B0059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</row>
        <row r="64">
          <cell r="A64" t="str">
            <v>B0060</v>
          </cell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</row>
        <row r="65">
          <cell r="A65" t="str">
            <v>B0061</v>
          </cell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</row>
        <row r="66">
          <cell r="A66" t="str">
            <v>B0062</v>
          </cell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</row>
        <row r="67">
          <cell r="A67" t="str">
            <v>B0063</v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</row>
        <row r="68">
          <cell r="A68" t="str">
            <v>B0064</v>
          </cell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</row>
        <row r="69">
          <cell r="A69" t="str">
            <v>B0065</v>
          </cell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</row>
        <row r="70">
          <cell r="A70" t="str">
            <v>B0066</v>
          </cell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</row>
        <row r="71">
          <cell r="A71" t="str">
            <v>B0067</v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</row>
        <row r="72">
          <cell r="A72" t="str">
            <v>B0068</v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</row>
        <row r="73">
          <cell r="A73" t="str">
            <v>B0069</v>
          </cell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</row>
        <row r="74">
          <cell r="A74" t="str">
            <v>B0070</v>
          </cell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</row>
        <row r="75">
          <cell r="A75" t="str">
            <v>B0071</v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</row>
        <row r="76">
          <cell r="A76" t="str">
            <v>B0072</v>
          </cell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</row>
        <row r="77">
          <cell r="A77" t="str">
            <v>B0073</v>
          </cell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</row>
        <row r="78">
          <cell r="A78" t="str">
            <v>B0074</v>
          </cell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</row>
        <row r="79">
          <cell r="A79" t="str">
            <v>B0075</v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</row>
        <row r="80">
          <cell r="A80" t="str">
            <v>B0076</v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</row>
        <row r="81">
          <cell r="A81" t="str">
            <v>B0077</v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</row>
        <row r="82">
          <cell r="A82" t="str">
            <v>B0078</v>
          </cell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</row>
        <row r="83">
          <cell r="A83" t="str">
            <v>B0079</v>
          </cell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</row>
        <row r="84">
          <cell r="A84" t="str">
            <v>B0080</v>
          </cell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</row>
        <row r="85">
          <cell r="A85" t="str">
            <v>B0081</v>
          </cell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</row>
        <row r="86">
          <cell r="A86" t="str">
            <v>B0082</v>
          </cell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  <cell r="AJ86"/>
        </row>
        <row r="87">
          <cell r="A87" t="str">
            <v>B0083</v>
          </cell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</row>
        <row r="88">
          <cell r="A88" t="str">
            <v>B0084</v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</row>
        <row r="89">
          <cell r="A89" t="str">
            <v>B0096</v>
          </cell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</row>
        <row r="90">
          <cell r="A90" t="str">
            <v>B0097</v>
          </cell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</row>
        <row r="91">
          <cell r="A91" t="str">
            <v>B0098</v>
          </cell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</row>
        <row r="92">
          <cell r="A92" t="str">
            <v>B0099</v>
          </cell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</row>
        <row r="93">
          <cell r="A93" t="str">
            <v>B0100</v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</row>
        <row r="94">
          <cell r="A94" t="str">
            <v>B0101</v>
          </cell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</row>
        <row r="95">
          <cell r="A95" t="str">
            <v>B0102</v>
          </cell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</row>
        <row r="96">
          <cell r="A96" t="str">
            <v>B0103</v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</row>
        <row r="97">
          <cell r="A97" t="str">
            <v>B0104</v>
          </cell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</row>
        <row r="98">
          <cell r="A98" t="str">
            <v>B0105</v>
          </cell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</row>
        <row r="99">
          <cell r="A99" t="str">
            <v>B0106</v>
          </cell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</row>
        <row r="100">
          <cell r="A100" t="str">
            <v>B0107</v>
          </cell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</row>
        <row r="101">
          <cell r="A101" t="str">
            <v>B0108</v>
          </cell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</row>
        <row r="102">
          <cell r="A102" t="str">
            <v>B0109</v>
          </cell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</row>
        <row r="103">
          <cell r="A103" t="str">
            <v>B0110</v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</row>
        <row r="104">
          <cell r="A104" t="str">
            <v>B0111</v>
          </cell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</row>
        <row r="105">
          <cell r="A105" t="str">
            <v>B0112</v>
          </cell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</row>
        <row r="106">
          <cell r="A106" t="str">
            <v>B0113</v>
          </cell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</row>
        <row r="107">
          <cell r="A107" t="str">
            <v>B0114</v>
          </cell>
          <cell r="B107"/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</row>
        <row r="108">
          <cell r="A108" t="str">
            <v>B0115</v>
          </cell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</row>
        <row r="109">
          <cell r="A109" t="str">
            <v>B0116</v>
          </cell>
          <cell r="B109"/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</row>
        <row r="110">
          <cell r="A110" t="str">
            <v>B0117</v>
          </cell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</row>
        <row r="111">
          <cell r="A111" t="str">
            <v>B0118</v>
          </cell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</row>
        <row r="112">
          <cell r="A112" t="str">
            <v>B0119</v>
          </cell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</row>
        <row r="113">
          <cell r="A113" t="str">
            <v>B0120</v>
          </cell>
          <cell r="B113"/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</row>
        <row r="114">
          <cell r="A114" t="str">
            <v>B0121</v>
          </cell>
          <cell r="B114"/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</row>
        <row r="115">
          <cell r="A115" t="str">
            <v>B0122</v>
          </cell>
          <cell r="B115"/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</row>
        <row r="116">
          <cell r="A116" t="str">
            <v>B0123</v>
          </cell>
          <cell r="B116"/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</row>
        <row r="117">
          <cell r="A117" t="str">
            <v>B0124</v>
          </cell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</row>
        <row r="118">
          <cell r="A118" t="str">
            <v>B0125</v>
          </cell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</row>
        <row r="119">
          <cell r="A119" t="str">
            <v>B0126</v>
          </cell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</row>
        <row r="120">
          <cell r="A120" t="str">
            <v>B0127</v>
          </cell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  <cell r="AJ120"/>
        </row>
        <row r="121">
          <cell r="A121" t="str">
            <v>B0128</v>
          </cell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</row>
        <row r="122">
          <cell r="A122" t="str">
            <v>B0129</v>
          </cell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</row>
        <row r="123">
          <cell r="A123" t="str">
            <v>B0130</v>
          </cell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  <cell r="AJ123"/>
        </row>
        <row r="124">
          <cell r="A124" t="str">
            <v>B0131</v>
          </cell>
          <cell r="B124"/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</row>
        <row r="125">
          <cell r="A125" t="str">
            <v>B0132</v>
          </cell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  <cell r="AJ125"/>
        </row>
        <row r="126">
          <cell r="A126" t="str">
            <v>B0133</v>
          </cell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</row>
        <row r="127">
          <cell r="A127" t="str">
            <v>B0134</v>
          </cell>
          <cell r="B127"/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</row>
        <row r="128">
          <cell r="A128" t="str">
            <v>B0135</v>
          </cell>
          <cell r="B128"/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</row>
        <row r="129">
          <cell r="A129" t="str">
            <v>B0136</v>
          </cell>
          <cell r="B129"/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  <cell r="AJ129"/>
        </row>
        <row r="130">
          <cell r="A130" t="str">
            <v>B0137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</row>
        <row r="131">
          <cell r="A131" t="str">
            <v>B0138</v>
          </cell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</row>
        <row r="132">
          <cell r="A132" t="str">
            <v>B0139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</row>
        <row r="133">
          <cell r="A133" t="str">
            <v>B0140</v>
          </cell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</row>
        <row r="134">
          <cell r="A134" t="str">
            <v>B0141</v>
          </cell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</row>
        <row r="135">
          <cell r="A135" t="str">
            <v>B0142</v>
          </cell>
          <cell r="B135"/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</row>
        <row r="136">
          <cell r="A136" t="str">
            <v>B0143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</row>
        <row r="137">
          <cell r="A137" t="str">
            <v>B0144</v>
          </cell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</row>
        <row r="138">
          <cell r="A138" t="str">
            <v>B0145</v>
          </cell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</row>
        <row r="139">
          <cell r="A139" t="str">
            <v>B0146</v>
          </cell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</row>
        <row r="140">
          <cell r="A140" t="str">
            <v>B0147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</row>
        <row r="141">
          <cell r="A141" t="str">
            <v>B0148</v>
          </cell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</row>
        <row r="142">
          <cell r="A142" t="str">
            <v>B0149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</row>
        <row r="143">
          <cell r="A143" t="str">
            <v>B0150</v>
          </cell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</row>
        <row r="144">
          <cell r="A144" t="str">
            <v>B0151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</row>
        <row r="145">
          <cell r="A145" t="str">
            <v>B0152</v>
          </cell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</row>
        <row r="146">
          <cell r="A146" t="str">
            <v>B0153</v>
          </cell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Tables"/>
      <sheetName val="2020-21"/>
      <sheetName val="Monthly Reporting"/>
      <sheetName val="Weekly Summary"/>
      <sheetName val="IRAC Reporting"/>
      <sheetName val="Solar Summary"/>
      <sheetName val="Rate Details"/>
      <sheetName val="Upgrade Count"/>
      <sheetName val="BER Savings"/>
      <sheetName val="EEE Savings"/>
      <sheetName val="HIR Savings"/>
      <sheetName val="BBNP"/>
      <sheetName val="Inspection Letter"/>
      <sheetName val="Sheet1"/>
      <sheetName val="Drop 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B3">
            <v>19434</v>
          </cell>
        </row>
      </sheetData>
      <sheetData sheetId="14" refreshError="1"/>
      <sheetData sheetId="15" refreshError="1">
        <row r="1">
          <cell r="A1" t="str">
            <v>Energy Efficient Equipment</v>
          </cell>
          <cell r="B1" t="str">
            <v>Home Insulation</v>
          </cell>
          <cell r="C1" t="str">
            <v>Business Energy Rebates</v>
          </cell>
          <cell r="D1" t="str">
            <v>Solar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 List"/>
      <sheetName val="Source"/>
    </sheetNames>
    <sheetDataSet>
      <sheetData sheetId="0"/>
      <sheetData sheetId="1">
        <row r="16">
          <cell r="D16" t="str">
            <v>Church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/>
      <sheetData sheetId="1">
        <row r="58">
          <cell r="A58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41"/>
      <sheetName val="IR37"/>
      <sheetName val="Actual 2022 expenditures - &gt;"/>
      <sheetName val="Expenditure summary"/>
      <sheetName val="Revenue"/>
      <sheetName val="Expenses"/>
      <sheetName val="Summary"/>
      <sheetName val="2018-19 LCEF"/>
      <sheetName val="2019-20 LCEF"/>
      <sheetName val="2020-21 LCEF"/>
      <sheetName val="2020-21 TB"/>
      <sheetName val="2021-22 LCEF"/>
    </sheetNames>
    <sheetDataSet>
      <sheetData sheetId="0">
        <row r="4">
          <cell r="C4" t="str">
            <v>2018-19</v>
          </cell>
          <cell r="D4" t="str">
            <v>2019-20</v>
          </cell>
          <cell r="E4" t="str">
            <v>2020-21</v>
          </cell>
          <cell r="F4" t="str">
            <v>2021-22</v>
          </cell>
          <cell r="H4" t="str">
            <v>Total</v>
          </cell>
        </row>
        <row r="7">
          <cell r="A7" t="str">
            <v xml:space="preserve">EE&amp;C expenditures to be recovered from rate payers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rac.pe.ca/wp-content/uploads/Order-UE21-17-.pdf" TargetMode="External"/><Relationship Id="rId1" Type="http://schemas.openxmlformats.org/officeDocument/2006/relationships/hyperlink" Target="https://irac.pe.ca/electric/ue4140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rac.pe.ca/wp-content/uploads/2023-General-Rate-Application-June-20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2"/>
  <sheetViews>
    <sheetView showGridLines="0" tabSelected="1" zoomScale="80" zoomScaleNormal="80" zoomScaleSheetLayoutView="80" workbookViewId="0">
      <selection activeCell="C50" sqref="C50"/>
    </sheetView>
  </sheetViews>
  <sheetFormatPr defaultRowHeight="14.4" x14ac:dyDescent="0.3"/>
  <cols>
    <col min="1" max="1" width="70.5546875" customWidth="1"/>
    <col min="2" max="2" width="13.88671875" customWidth="1"/>
    <col min="3" max="5" width="15.88671875" customWidth="1"/>
    <col min="6" max="6" width="16.44140625" customWidth="1"/>
    <col min="7" max="7" width="16.88671875" customWidth="1"/>
    <col min="8" max="8" width="16.44140625" customWidth="1"/>
    <col min="9" max="11" width="17.44140625" bestFit="1" customWidth="1"/>
    <col min="12" max="12" width="15.88671875" bestFit="1" customWidth="1"/>
    <col min="13" max="13" width="13.109375" bestFit="1" customWidth="1"/>
  </cols>
  <sheetData>
    <row r="1" spans="1:12" x14ac:dyDescent="0.3">
      <c r="A1" s="3" t="s">
        <v>0</v>
      </c>
    </row>
    <row r="2" spans="1:12" x14ac:dyDescent="0.3">
      <c r="A2" s="3" t="s">
        <v>1</v>
      </c>
    </row>
    <row r="4" spans="1:12" x14ac:dyDescent="0.3">
      <c r="A4" t="s">
        <v>167</v>
      </c>
    </row>
    <row r="6" spans="1:12" x14ac:dyDescent="0.3">
      <c r="A6" t="s">
        <v>158</v>
      </c>
    </row>
    <row r="8" spans="1:12" x14ac:dyDescent="0.3">
      <c r="A8" s="1" t="s">
        <v>2</v>
      </c>
    </row>
    <row r="10" spans="1:12" x14ac:dyDescent="0.3">
      <c r="A10" s="4" t="s">
        <v>15</v>
      </c>
    </row>
    <row r="12" spans="1:12" x14ac:dyDescent="0.3">
      <c r="A12" s="32"/>
      <c r="B12" s="33"/>
      <c r="C12" s="133" t="s">
        <v>17</v>
      </c>
      <c r="D12" s="134"/>
      <c r="E12" s="134"/>
      <c r="F12" s="134"/>
      <c r="G12" s="135"/>
      <c r="H12" s="136" t="s">
        <v>19</v>
      </c>
      <c r="I12" s="136"/>
      <c r="J12" s="136"/>
      <c r="K12" s="136"/>
    </row>
    <row r="13" spans="1:12" x14ac:dyDescent="0.3">
      <c r="A13" s="10" t="s">
        <v>7</v>
      </c>
      <c r="B13" s="6" t="s">
        <v>106</v>
      </c>
      <c r="C13" s="6" t="s">
        <v>10</v>
      </c>
      <c r="D13" s="6" t="s">
        <v>11</v>
      </c>
      <c r="E13" s="6" t="s">
        <v>12</v>
      </c>
      <c r="F13" s="6" t="s">
        <v>13</v>
      </c>
      <c r="G13" s="7" t="s">
        <v>6</v>
      </c>
      <c r="H13" s="6" t="s">
        <v>3</v>
      </c>
      <c r="I13" s="6" t="s">
        <v>4</v>
      </c>
      <c r="J13" s="6" t="s">
        <v>5</v>
      </c>
      <c r="K13" s="7" t="s">
        <v>6</v>
      </c>
    </row>
    <row r="14" spans="1:12" x14ac:dyDescent="0.3">
      <c r="A14" s="2" t="s">
        <v>8</v>
      </c>
      <c r="B14" s="5">
        <f>C14/$C$16</f>
        <v>0.9</v>
      </c>
      <c r="C14" s="34">
        <v>540000</v>
      </c>
      <c r="D14" s="34">
        <v>873000</v>
      </c>
      <c r="E14" s="34">
        <v>1080000</v>
      </c>
      <c r="F14" s="34">
        <v>1080000</v>
      </c>
      <c r="G14" s="35">
        <f>C14+D14+E14+F14</f>
        <v>3573000</v>
      </c>
      <c r="H14" s="34">
        <v>1360203.295776163</v>
      </c>
      <c r="I14" s="34">
        <v>1321690.0787734324</v>
      </c>
      <c r="J14" s="34">
        <v>1732045.4958122475</v>
      </c>
      <c r="K14" s="35">
        <f>H14+I14+J14</f>
        <v>4413938.8703618431</v>
      </c>
      <c r="L14" s="36"/>
    </row>
    <row r="15" spans="1:12" x14ac:dyDescent="0.3">
      <c r="A15" s="2" t="s">
        <v>9</v>
      </c>
      <c r="B15" s="5">
        <f>C15/$C$16</f>
        <v>0.1</v>
      </c>
      <c r="C15" s="34">
        <v>60000</v>
      </c>
      <c r="D15" s="34">
        <v>97000</v>
      </c>
      <c r="E15" s="34">
        <v>120000</v>
      </c>
      <c r="F15" s="34">
        <v>120000</v>
      </c>
      <c r="G15" s="35">
        <f>C15+D15+E15+F15</f>
        <v>397000</v>
      </c>
      <c r="H15" s="34">
        <v>151133.6995306848</v>
      </c>
      <c r="I15" s="34">
        <v>146854.45319704805</v>
      </c>
      <c r="J15" s="34">
        <v>192449.49953469419</v>
      </c>
      <c r="K15" s="35">
        <f>H15+I15+J15</f>
        <v>490437.65226242703</v>
      </c>
      <c r="L15" s="36"/>
    </row>
    <row r="16" spans="1:12" x14ac:dyDescent="0.3">
      <c r="A16" s="9" t="s">
        <v>6</v>
      </c>
      <c r="B16" s="8">
        <f>C16/$C$16</f>
        <v>1</v>
      </c>
      <c r="C16" s="37">
        <f>SUM(C14:C15)</f>
        <v>600000</v>
      </c>
      <c r="D16" s="37">
        <f t="shared" ref="D16:K16" si="0">SUM(D14:D15)</f>
        <v>970000</v>
      </c>
      <c r="E16" s="37">
        <f t="shared" si="0"/>
        <v>1200000</v>
      </c>
      <c r="F16" s="37">
        <f t="shared" si="0"/>
        <v>1200000</v>
      </c>
      <c r="G16" s="37">
        <f t="shared" si="0"/>
        <v>3970000</v>
      </c>
      <c r="H16" s="37">
        <f t="shared" si="0"/>
        <v>1511336.9953068478</v>
      </c>
      <c r="I16" s="37">
        <f t="shared" si="0"/>
        <v>1468544.5319704805</v>
      </c>
      <c r="J16" s="37">
        <f t="shared" si="0"/>
        <v>1924494.9953469418</v>
      </c>
      <c r="K16" s="37">
        <f t="shared" si="0"/>
        <v>4904376.5226242701</v>
      </c>
      <c r="L16" s="36"/>
    </row>
    <row r="17" spans="1:12" x14ac:dyDescent="0.3">
      <c r="A17" s="14" t="s">
        <v>14</v>
      </c>
      <c r="B17" s="15"/>
      <c r="C17" s="38"/>
      <c r="D17" s="38"/>
      <c r="E17" s="38"/>
      <c r="F17" s="38"/>
      <c r="G17" s="38">
        <v>1959899</v>
      </c>
      <c r="H17" s="39"/>
      <c r="I17" s="39"/>
      <c r="J17" s="39"/>
      <c r="K17" s="39"/>
      <c r="L17" s="36"/>
    </row>
    <row r="18" spans="1:12" x14ac:dyDescent="0.3">
      <c r="A18" s="11"/>
      <c r="B18" s="12"/>
      <c r="C18" s="39"/>
      <c r="D18" s="39"/>
      <c r="E18" s="39"/>
      <c r="F18" s="39"/>
      <c r="G18" s="39"/>
      <c r="H18" s="39"/>
      <c r="I18" s="39"/>
      <c r="J18" s="39"/>
      <c r="K18" s="39"/>
      <c r="L18" s="36"/>
    </row>
    <row r="19" spans="1:12" x14ac:dyDescent="0.3">
      <c r="A19" s="11" t="s">
        <v>16</v>
      </c>
      <c r="B19" s="12"/>
      <c r="C19" s="39"/>
      <c r="D19" s="39"/>
      <c r="E19" s="39"/>
      <c r="F19" s="39" t="s">
        <v>127</v>
      </c>
      <c r="G19" s="39">
        <f>G16-G17</f>
        <v>2010101</v>
      </c>
      <c r="H19" s="39"/>
      <c r="I19" s="39"/>
      <c r="J19" s="39"/>
      <c r="K19" s="39"/>
      <c r="L19" s="36"/>
    </row>
    <row r="20" spans="1:12" x14ac:dyDescent="0.3">
      <c r="A20" s="11"/>
      <c r="B20" s="12"/>
      <c r="C20" s="39"/>
      <c r="D20" s="39"/>
      <c r="E20" s="39"/>
      <c r="F20" s="39" t="s">
        <v>171</v>
      </c>
      <c r="G20" s="39">
        <f>+G19*H20</f>
        <v>1809090.9000000001</v>
      </c>
      <c r="H20" s="111">
        <v>0.9</v>
      </c>
      <c r="I20" s="39"/>
      <c r="J20" s="39"/>
      <c r="K20" s="39"/>
      <c r="L20" s="36"/>
    </row>
    <row r="21" spans="1:12" x14ac:dyDescent="0.3">
      <c r="A21" s="11"/>
      <c r="B21" s="12"/>
      <c r="C21" s="39"/>
      <c r="D21" s="39"/>
      <c r="E21" s="39"/>
      <c r="F21" s="39" t="s">
        <v>172</v>
      </c>
      <c r="G21" s="39">
        <f>+G19*H21</f>
        <v>201010.1</v>
      </c>
      <c r="H21" s="111">
        <v>0.1</v>
      </c>
      <c r="I21" s="39"/>
      <c r="J21" s="39"/>
      <c r="K21" s="39"/>
      <c r="L21" s="36"/>
    </row>
    <row r="22" spans="1:12" x14ac:dyDescent="0.3">
      <c r="A22" s="13"/>
      <c r="B22" s="13"/>
      <c r="C22" s="40"/>
      <c r="D22" s="40"/>
      <c r="E22" s="40"/>
      <c r="F22" s="40"/>
      <c r="G22" s="40"/>
      <c r="H22" s="40"/>
      <c r="I22" s="40"/>
      <c r="J22" s="40"/>
      <c r="K22" s="40"/>
      <c r="L22" s="36"/>
    </row>
    <row r="23" spans="1:12" x14ac:dyDescent="0.3">
      <c r="A23" s="11" t="s">
        <v>111</v>
      </c>
      <c r="C23" s="40"/>
      <c r="D23" s="40"/>
      <c r="E23" s="40"/>
      <c r="F23" s="40"/>
      <c r="G23" s="40"/>
      <c r="H23" s="40"/>
      <c r="I23" s="40"/>
      <c r="J23" s="40"/>
      <c r="K23" s="40"/>
      <c r="L23" s="36"/>
    </row>
    <row r="24" spans="1:12" x14ac:dyDescent="0.3">
      <c r="A24" s="1" t="s">
        <v>110</v>
      </c>
      <c r="B24" s="1"/>
      <c r="C24" s="40"/>
      <c r="D24" s="40"/>
      <c r="E24" s="40"/>
      <c r="F24" s="40"/>
      <c r="G24" s="40"/>
      <c r="H24" s="40"/>
      <c r="I24" s="40"/>
      <c r="J24" s="40"/>
      <c r="K24" s="40"/>
      <c r="L24" s="36"/>
    </row>
    <row r="25" spans="1:12" s="13" customFormat="1" x14ac:dyDescent="0.3">
      <c r="A25" s="13" t="s">
        <v>159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2" s="13" customFormat="1" x14ac:dyDescent="0.3">
      <c r="A26" s="13" t="s">
        <v>168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2" s="13" customFormat="1" x14ac:dyDescent="0.3">
      <c r="A27" s="13" t="s">
        <v>125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x14ac:dyDescent="0.3"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 x14ac:dyDescent="0.3">
      <c r="A29" s="127" t="s">
        <v>7</v>
      </c>
      <c r="B29" s="129" t="s">
        <v>18</v>
      </c>
      <c r="C29" s="130"/>
      <c r="D29" s="130"/>
      <c r="E29" s="130"/>
      <c r="F29" s="130"/>
      <c r="G29" s="130"/>
      <c r="H29" s="131"/>
      <c r="I29" s="132" t="s">
        <v>20</v>
      </c>
      <c r="J29" s="132"/>
      <c r="K29" s="132"/>
      <c r="L29" s="132"/>
    </row>
    <row r="30" spans="1:12" ht="43.2" x14ac:dyDescent="0.3">
      <c r="A30" s="128"/>
      <c r="B30" s="6" t="s">
        <v>106</v>
      </c>
      <c r="C30" s="41" t="s">
        <v>10</v>
      </c>
      <c r="D30" s="41" t="s">
        <v>11</v>
      </c>
      <c r="E30" s="41" t="s">
        <v>12</v>
      </c>
      <c r="F30" s="41" t="s">
        <v>13</v>
      </c>
      <c r="G30" s="45" t="s">
        <v>126</v>
      </c>
      <c r="H30" s="42" t="s">
        <v>6</v>
      </c>
      <c r="I30" s="43" t="s">
        <v>123</v>
      </c>
      <c r="J30" s="43" t="s">
        <v>108</v>
      </c>
      <c r="K30" s="43" t="s">
        <v>109</v>
      </c>
      <c r="L30" s="42" t="s">
        <v>6</v>
      </c>
    </row>
    <row r="31" spans="1:12" x14ac:dyDescent="0.3">
      <c r="A31" s="2" t="s">
        <v>8</v>
      </c>
      <c r="B31" s="5">
        <f>C31/$C$33</f>
        <v>0.9</v>
      </c>
      <c r="C31" s="34">
        <v>540000</v>
      </c>
      <c r="D31" s="34">
        <v>873000</v>
      </c>
      <c r="E31" s="34">
        <v>1080000</v>
      </c>
      <c r="F31" s="34">
        <v>1080000</v>
      </c>
      <c r="G31" s="34">
        <f>F31/12*11</f>
        <v>990000</v>
      </c>
      <c r="H31" s="37">
        <f>C31+D31+E31+F31+G31</f>
        <v>4563000</v>
      </c>
      <c r="I31" s="34">
        <v>1360203.29577616</v>
      </c>
      <c r="J31" s="34">
        <v>1321690.0787734324</v>
      </c>
      <c r="K31" s="34">
        <v>1732045.4958122475</v>
      </c>
      <c r="L31" s="35">
        <f>I31+J31+K31</f>
        <v>4413938.8703618404</v>
      </c>
    </row>
    <row r="32" spans="1:12" x14ac:dyDescent="0.3">
      <c r="A32" s="2" t="s">
        <v>9</v>
      </c>
      <c r="B32" s="5">
        <f>C32/$C$33</f>
        <v>0.1</v>
      </c>
      <c r="C32" s="34">
        <v>60000</v>
      </c>
      <c r="D32" s="34">
        <v>97000</v>
      </c>
      <c r="E32" s="34">
        <v>120000</v>
      </c>
      <c r="F32" s="34">
        <v>120000</v>
      </c>
      <c r="G32" s="34">
        <f>F32/12*11</f>
        <v>110000</v>
      </c>
      <c r="H32" s="37">
        <f>C32+D32+E32+F32+G32</f>
        <v>507000</v>
      </c>
      <c r="I32" s="34">
        <v>151133.6995306848</v>
      </c>
      <c r="J32" s="34">
        <v>146854.45319704805</v>
      </c>
      <c r="K32" s="34">
        <v>192449.49953469419</v>
      </c>
      <c r="L32" s="35">
        <f>I32+J32+K32</f>
        <v>490437.65226242703</v>
      </c>
    </row>
    <row r="33" spans="1:12" x14ac:dyDescent="0.3">
      <c r="A33" s="9" t="s">
        <v>6</v>
      </c>
      <c r="B33" s="8">
        <f>C33/$C$33</f>
        <v>1</v>
      </c>
      <c r="C33" s="37">
        <f t="shared" ref="C33:L33" si="1">SUM(C31:C32)</f>
        <v>600000</v>
      </c>
      <c r="D33" s="37">
        <f t="shared" si="1"/>
        <v>970000</v>
      </c>
      <c r="E33" s="37">
        <f t="shared" si="1"/>
        <v>1200000</v>
      </c>
      <c r="F33" s="37">
        <f t="shared" si="1"/>
        <v>1200000</v>
      </c>
      <c r="G33" s="37">
        <f t="shared" si="1"/>
        <v>1100000</v>
      </c>
      <c r="H33" s="37">
        <f t="shared" si="1"/>
        <v>5070000</v>
      </c>
      <c r="I33" s="37">
        <f t="shared" si="1"/>
        <v>1511336.9953068448</v>
      </c>
      <c r="J33" s="37">
        <f t="shared" si="1"/>
        <v>1468544.5319704805</v>
      </c>
      <c r="K33" s="37">
        <f t="shared" si="1"/>
        <v>1924494.9953469418</v>
      </c>
      <c r="L33" s="37">
        <f t="shared" si="1"/>
        <v>4904376.5226242673</v>
      </c>
    </row>
    <row r="35" spans="1:12" x14ac:dyDescent="0.3">
      <c r="A35" s="59" t="s">
        <v>160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7" spans="1:12" ht="43.2" x14ac:dyDescent="0.3">
      <c r="A37" s="110" t="s">
        <v>170</v>
      </c>
      <c r="B37" s="6" t="s">
        <v>135</v>
      </c>
      <c r="C37" s="41" t="str">
        <f>'[5]IR 41'!$C$4</f>
        <v>2018-19</v>
      </c>
      <c r="D37" s="41" t="str">
        <f>'[5]IR 41'!$D$4</f>
        <v>2019-20</v>
      </c>
      <c r="E37" s="41" t="str">
        <f>'[5]IR 41'!$E$4</f>
        <v>2020-21</v>
      </c>
      <c r="F37" s="41" t="str">
        <f>'[5]IR 41'!$F$4</f>
        <v>2021-22</v>
      </c>
      <c r="G37" s="45" t="s">
        <v>126</v>
      </c>
      <c r="H37" s="41" t="str">
        <f>'[5]IR 41'!$H$4</f>
        <v>Total</v>
      </c>
    </row>
    <row r="38" spans="1:12" ht="28.8" x14ac:dyDescent="0.3">
      <c r="A38" t="str">
        <f>'[5]IR 41'!$A$7</f>
        <v xml:space="preserve">EE&amp;C expenditures to be recovered from rate payers </v>
      </c>
      <c r="B38" s="74" t="s">
        <v>136</v>
      </c>
      <c r="C38" s="68">
        <v>341896.19999999995</v>
      </c>
      <c r="D38" s="68">
        <v>482501</v>
      </c>
      <c r="E38" s="68">
        <v>467874.19999999995</v>
      </c>
      <c r="F38" s="68">
        <v>667627.39999999991</v>
      </c>
      <c r="G38" s="73">
        <v>3177296.2709710002</v>
      </c>
      <c r="H38" s="68">
        <f>SUM(C38:G38)</f>
        <v>5137195.070971</v>
      </c>
    </row>
    <row r="39" spans="1:12" x14ac:dyDescent="0.3">
      <c r="B39" s="67"/>
      <c r="C39" s="68"/>
      <c r="D39" s="68"/>
      <c r="E39" s="68"/>
      <c r="F39" s="68"/>
      <c r="G39" s="73"/>
      <c r="H39" s="68"/>
    </row>
    <row r="40" spans="1:12" x14ac:dyDescent="0.3">
      <c r="A40" t="s">
        <v>132</v>
      </c>
      <c r="C40" s="36">
        <f>C14</f>
        <v>540000</v>
      </c>
      <c r="D40" s="36">
        <f t="shared" ref="C40:F41" si="2">D14</f>
        <v>873000</v>
      </c>
      <c r="E40" s="36">
        <f t="shared" si="2"/>
        <v>1080000</v>
      </c>
      <c r="F40" s="36">
        <f t="shared" si="2"/>
        <v>1080000</v>
      </c>
      <c r="G40" s="36">
        <f>-'Collections from MECL 22-23'!N22</f>
        <v>1640188.67</v>
      </c>
      <c r="H40" s="68">
        <f>SUM(C40:G40)</f>
        <v>5213188.67</v>
      </c>
    </row>
    <row r="41" spans="1:12" x14ac:dyDescent="0.3">
      <c r="A41" t="s">
        <v>133</v>
      </c>
      <c r="B41" s="47" t="s">
        <v>137</v>
      </c>
      <c r="C41" s="36">
        <f t="shared" si="2"/>
        <v>60000</v>
      </c>
      <c r="D41" s="36">
        <f t="shared" si="2"/>
        <v>97000</v>
      </c>
      <c r="E41" s="36">
        <f t="shared" si="2"/>
        <v>120000</v>
      </c>
      <c r="F41" s="36">
        <f t="shared" si="2"/>
        <v>120000</v>
      </c>
      <c r="G41" s="40">
        <f>F55</f>
        <v>164018.867</v>
      </c>
      <c r="H41" s="68">
        <f>SUM(C41:G41)</f>
        <v>561018.86699999997</v>
      </c>
    </row>
    <row r="42" spans="1:12" x14ac:dyDescent="0.3">
      <c r="C42" s="36"/>
      <c r="D42" s="36"/>
      <c r="E42" s="36"/>
      <c r="F42" s="36"/>
      <c r="G42" s="121"/>
    </row>
    <row r="43" spans="1:12" s="3" customFormat="1" x14ac:dyDescent="0.3">
      <c r="A43" s="71" t="s">
        <v>134</v>
      </c>
      <c r="B43" s="71"/>
      <c r="C43" s="72">
        <f>SUM(C40:C41)-C38</f>
        <v>258103.80000000005</v>
      </c>
      <c r="D43" s="72">
        <f t="shared" ref="D43:H43" si="3">SUM(D40:D41)-D38</f>
        <v>487499</v>
      </c>
      <c r="E43" s="72">
        <f t="shared" si="3"/>
        <v>732125.8</v>
      </c>
      <c r="F43" s="72">
        <f t="shared" si="3"/>
        <v>532372.60000000009</v>
      </c>
      <c r="G43" s="119">
        <f t="shared" si="3"/>
        <v>-1373088.7339710002</v>
      </c>
      <c r="H43" s="72">
        <f t="shared" si="3"/>
        <v>637012.46602899954</v>
      </c>
    </row>
    <row r="44" spans="1:12" s="3" customFormat="1" x14ac:dyDescent="0.3">
      <c r="A44" s="112"/>
      <c r="B44" s="112"/>
      <c r="C44" s="113"/>
      <c r="D44" s="113"/>
      <c r="E44" s="113"/>
      <c r="F44" s="113"/>
      <c r="G44" s="120"/>
      <c r="H44" s="113"/>
    </row>
    <row r="45" spans="1:12" s="3" customFormat="1" x14ac:dyDescent="0.3">
      <c r="A45" s="112" t="s">
        <v>173</v>
      </c>
      <c r="B45" s="112"/>
      <c r="C45" s="113"/>
      <c r="D45" s="113"/>
      <c r="E45" s="113"/>
      <c r="F45" s="113">
        <f>SUM(C43:F43)</f>
        <v>2010101.2000000002</v>
      </c>
      <c r="G45" s="120"/>
      <c r="H45" s="113"/>
    </row>
    <row r="46" spans="1:12" x14ac:dyDescent="0.3">
      <c r="A46" s="11" t="s">
        <v>174</v>
      </c>
      <c r="G46" s="120">
        <f>+G43</f>
        <v>-1373088.7339710002</v>
      </c>
    </row>
    <row r="47" spans="1:12" x14ac:dyDescent="0.3">
      <c r="A47" s="11"/>
      <c r="G47" s="70"/>
    </row>
    <row r="48" spans="1:12" x14ac:dyDescent="0.3">
      <c r="A48" s="3" t="s">
        <v>107</v>
      </c>
    </row>
    <row r="49" spans="1:12" x14ac:dyDescent="0.3">
      <c r="A49" t="s">
        <v>183</v>
      </c>
    </row>
    <row r="51" spans="1:12" x14ac:dyDescent="0.3">
      <c r="A51" s="3" t="s">
        <v>137</v>
      </c>
    </row>
    <row r="52" spans="1:12" x14ac:dyDescent="0.3">
      <c r="A52" s="107" t="s">
        <v>140</v>
      </c>
      <c r="B52" s="107"/>
      <c r="C52" s="107"/>
      <c r="D52" s="107"/>
      <c r="E52" s="107"/>
      <c r="F52" s="81">
        <f>-'Collections from MECL 22-23'!N22</f>
        <v>1640188.67</v>
      </c>
    </row>
    <row r="53" spans="1:12" x14ac:dyDescent="0.3">
      <c r="A53" s="108" t="s">
        <v>141</v>
      </c>
      <c r="B53" s="108"/>
      <c r="C53" s="108"/>
      <c r="D53" s="108"/>
      <c r="E53" s="108"/>
      <c r="F53" s="50">
        <v>0.1</v>
      </c>
    </row>
    <row r="54" spans="1:12" x14ac:dyDescent="0.3">
      <c r="A54" s="79"/>
      <c r="B54" s="79"/>
      <c r="F54" s="80"/>
    </row>
    <row r="55" spans="1:12" x14ac:dyDescent="0.3">
      <c r="A55" s="82" t="s">
        <v>142</v>
      </c>
      <c r="F55" s="81">
        <f>F52*F53</f>
        <v>164018.867</v>
      </c>
    </row>
    <row r="56" spans="1:12" x14ac:dyDescent="0.3">
      <c r="A56" s="82"/>
      <c r="F56" s="81"/>
    </row>
    <row r="57" spans="1:12" x14ac:dyDescent="0.3">
      <c r="A57" s="59" t="s">
        <v>161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</row>
    <row r="59" spans="1:12" ht="43.2" x14ac:dyDescent="0.3">
      <c r="A59" s="10" t="s">
        <v>146</v>
      </c>
      <c r="B59" s="6" t="s">
        <v>135</v>
      </c>
      <c r="C59" s="41" t="str">
        <f>'[5]IR 41'!$C$4</f>
        <v>2018-19</v>
      </c>
      <c r="D59" s="41" t="str">
        <f>'[5]IR 41'!$D$4</f>
        <v>2019-20</v>
      </c>
      <c r="E59" s="41" t="str">
        <f>'[5]IR 41'!$E$4</f>
        <v>2020-21</v>
      </c>
      <c r="F59" s="41" t="str">
        <f>'[5]IR 41'!$F$4</f>
        <v>2021-22</v>
      </c>
      <c r="G59" s="45" t="s">
        <v>126</v>
      </c>
      <c r="H59" s="41" t="str">
        <f>'[5]IR 41'!$H$4</f>
        <v>Total</v>
      </c>
    </row>
    <row r="60" spans="1:12" ht="15" customHeight="1" x14ac:dyDescent="0.3">
      <c r="A60" t="s">
        <v>144</v>
      </c>
      <c r="C60" s="48">
        <v>0</v>
      </c>
      <c r="D60" s="48">
        <f>C62</f>
        <v>258103.80000000005</v>
      </c>
      <c r="E60" s="48">
        <f t="shared" ref="E60:G60" si="4">D62</f>
        <v>745602.8</v>
      </c>
      <c r="F60" s="48">
        <f t="shared" si="4"/>
        <v>1477728.6</v>
      </c>
      <c r="G60" s="48">
        <f t="shared" si="4"/>
        <v>2010101.2000000002</v>
      </c>
      <c r="H60" s="48">
        <f>SUM(C60:G60)</f>
        <v>4491536.4000000004</v>
      </c>
    </row>
    <row r="61" spans="1:12" ht="15" customHeight="1" x14ac:dyDescent="0.3">
      <c r="A61" s="49" t="s">
        <v>128</v>
      </c>
      <c r="B61" s="49"/>
      <c r="C61" s="52">
        <f>C43</f>
        <v>258103.80000000005</v>
      </c>
      <c r="D61" s="52">
        <f t="shared" ref="D61:G61" si="5">D43</f>
        <v>487499</v>
      </c>
      <c r="E61" s="52">
        <f t="shared" si="5"/>
        <v>732125.8</v>
      </c>
      <c r="F61" s="52">
        <f t="shared" si="5"/>
        <v>532372.60000000009</v>
      </c>
      <c r="G61" s="52">
        <f t="shared" si="5"/>
        <v>-1373088.7339710002</v>
      </c>
      <c r="H61" s="52">
        <f>SUM(C61:G61)</f>
        <v>637012.466029</v>
      </c>
    </row>
    <row r="62" spans="1:12" ht="15" customHeight="1" x14ac:dyDescent="0.3">
      <c r="A62" t="s">
        <v>143</v>
      </c>
      <c r="C62" s="48">
        <f>C60+C61</f>
        <v>258103.80000000005</v>
      </c>
      <c r="D62" s="48">
        <f t="shared" ref="D62:G62" si="6">D60+D61</f>
        <v>745602.8</v>
      </c>
      <c r="E62" s="48">
        <f t="shared" si="6"/>
        <v>1477728.6</v>
      </c>
      <c r="F62" s="48">
        <f t="shared" si="6"/>
        <v>2010101.2000000002</v>
      </c>
      <c r="G62" s="48">
        <f t="shared" si="6"/>
        <v>637012.466029</v>
      </c>
      <c r="H62" s="48">
        <f>SUM(C62:G62)</f>
        <v>5128548.8660289999</v>
      </c>
    </row>
    <row r="63" spans="1:12" ht="15" customHeight="1" x14ac:dyDescent="0.3">
      <c r="C63" s="48"/>
      <c r="D63" s="48"/>
      <c r="E63" s="48"/>
      <c r="F63" s="48"/>
      <c r="G63" s="48"/>
      <c r="H63" s="48"/>
    </row>
    <row r="64" spans="1:12" ht="15" customHeight="1" x14ac:dyDescent="0.3">
      <c r="A64" t="s">
        <v>129</v>
      </c>
      <c r="C64" s="51">
        <f>C62/2</f>
        <v>129051.90000000002</v>
      </c>
      <c r="D64" s="51">
        <f>AVERAGE(C62:D62)</f>
        <v>501853.30000000005</v>
      </c>
      <c r="E64" s="51">
        <f>AVERAGE(D62:E62)</f>
        <v>1111665.7000000002</v>
      </c>
      <c r="F64" s="51">
        <f>AVERAGE(E62:F62)</f>
        <v>1743914.9000000001</v>
      </c>
      <c r="G64" s="51">
        <f>AVERAGE(F62:G62)</f>
        <v>1323556.8330145001</v>
      </c>
      <c r="H64" s="48">
        <f>SUM(C64:G64)</f>
        <v>4810042.6330145011</v>
      </c>
    </row>
    <row r="65" spans="1:12" ht="15" customHeight="1" x14ac:dyDescent="0.3">
      <c r="A65" s="49" t="s">
        <v>145</v>
      </c>
      <c r="B65" s="49"/>
      <c r="C65" s="56">
        <v>4.5699999999999998E-2</v>
      </c>
      <c r="D65" s="57">
        <f>C65</f>
        <v>4.5699999999999998E-2</v>
      </c>
      <c r="E65" s="57">
        <f t="shared" ref="E65:G65" si="7">D65</f>
        <v>4.5699999999999998E-2</v>
      </c>
      <c r="F65" s="57">
        <f t="shared" si="7"/>
        <v>4.5699999999999998E-2</v>
      </c>
      <c r="G65" s="57">
        <f t="shared" si="7"/>
        <v>4.5699999999999998E-2</v>
      </c>
      <c r="H65" s="53"/>
      <c r="J65" s="58"/>
    </row>
    <row r="66" spans="1:12" ht="15" customHeight="1" x14ac:dyDescent="0.3">
      <c r="A66" t="s">
        <v>130</v>
      </c>
      <c r="C66" s="51">
        <f>C64*C65</f>
        <v>5897.6718300000011</v>
      </c>
      <c r="D66" s="51">
        <f>D64*D65</f>
        <v>22934.695810000001</v>
      </c>
      <c r="E66" s="51">
        <f>E64*E65</f>
        <v>50803.122490000009</v>
      </c>
      <c r="F66" s="51">
        <f>F64*F65</f>
        <v>79696.910929999998</v>
      </c>
      <c r="G66" s="51">
        <f>G64*G65</f>
        <v>60486.547268762653</v>
      </c>
      <c r="H66" s="48">
        <f>SUM(C66:G66)</f>
        <v>219818.94832876266</v>
      </c>
      <c r="J66" s="58"/>
    </row>
    <row r="67" spans="1:12" ht="15" customHeight="1" x14ac:dyDescent="0.3">
      <c r="C67" s="51"/>
      <c r="D67" s="51"/>
      <c r="E67" s="51"/>
      <c r="F67" s="51"/>
      <c r="G67" s="51"/>
      <c r="H67" s="51"/>
      <c r="J67" s="58"/>
    </row>
    <row r="68" spans="1:12" ht="15" customHeight="1" thickBot="1" x14ac:dyDescent="0.35">
      <c r="A68" s="31" t="s">
        <v>169</v>
      </c>
      <c r="B68" s="31"/>
      <c r="C68" s="83"/>
      <c r="D68" s="83"/>
      <c r="E68" s="83"/>
      <c r="F68" s="83"/>
      <c r="G68" s="83"/>
      <c r="H68" s="83">
        <f>H43+H66</f>
        <v>856831.4143577622</v>
      </c>
      <c r="J68" s="58"/>
    </row>
    <row r="69" spans="1:12" ht="15" customHeight="1" x14ac:dyDescent="0.3">
      <c r="A69" s="112"/>
      <c r="B69" s="112"/>
      <c r="C69" s="62"/>
      <c r="D69" s="62"/>
      <c r="E69" s="62"/>
      <c r="F69" s="62"/>
      <c r="G69" s="62"/>
      <c r="H69" s="62"/>
      <c r="J69" s="58"/>
    </row>
    <row r="70" spans="1:12" x14ac:dyDescent="0.3">
      <c r="A70" s="11"/>
      <c r="B70" s="12"/>
      <c r="C70" s="39"/>
      <c r="D70" s="39"/>
      <c r="E70" s="39"/>
      <c r="G70" s="39" t="s">
        <v>127</v>
      </c>
      <c r="H70" s="39">
        <f>+H68</f>
        <v>856831.4143577622</v>
      </c>
      <c r="I70" s="39"/>
      <c r="J70" s="39"/>
      <c r="K70" s="39"/>
      <c r="L70" s="36"/>
    </row>
    <row r="71" spans="1:12" x14ac:dyDescent="0.3">
      <c r="A71" s="11"/>
      <c r="B71" s="12"/>
      <c r="C71" s="39"/>
      <c r="D71" s="39"/>
      <c r="E71" s="39"/>
      <c r="F71" s="111">
        <v>0.9</v>
      </c>
      <c r="G71" s="39" t="s">
        <v>171</v>
      </c>
      <c r="H71" s="39">
        <f>+H70*F71</f>
        <v>771148.27292198595</v>
      </c>
      <c r="J71" s="39"/>
      <c r="K71" s="39"/>
      <c r="L71" s="36"/>
    </row>
    <row r="72" spans="1:12" x14ac:dyDescent="0.3">
      <c r="A72" s="11"/>
      <c r="B72" s="12"/>
      <c r="C72" s="39"/>
      <c r="D72" s="39"/>
      <c r="E72" s="39"/>
      <c r="F72" s="111">
        <v>0.1</v>
      </c>
      <c r="G72" s="39" t="s">
        <v>172</v>
      </c>
      <c r="H72" s="39">
        <f>+H70*F72</f>
        <v>85683.141435776226</v>
      </c>
      <c r="J72" s="39"/>
      <c r="K72" s="39"/>
      <c r="L72" s="36"/>
    </row>
    <row r="73" spans="1:12" ht="15" customHeight="1" x14ac:dyDescent="0.3">
      <c r="A73" s="112"/>
      <c r="B73" s="112"/>
      <c r="C73" s="62"/>
      <c r="D73" s="62"/>
      <c r="E73" s="62"/>
      <c r="F73" s="62"/>
      <c r="G73" s="62"/>
      <c r="H73" s="62"/>
      <c r="J73" s="58"/>
    </row>
    <row r="74" spans="1:12" ht="15" customHeight="1" x14ac:dyDescent="0.3">
      <c r="C74" s="51"/>
      <c r="D74" s="51"/>
      <c r="E74" s="51"/>
      <c r="F74" s="51"/>
      <c r="G74" s="51"/>
      <c r="H74" s="51"/>
      <c r="J74" s="58"/>
    </row>
    <row r="75" spans="1:12" ht="15" customHeight="1" x14ac:dyDescent="0.3">
      <c r="A75" s="59" t="s">
        <v>164</v>
      </c>
      <c r="B75" s="49"/>
      <c r="C75" s="53"/>
      <c r="D75" s="53"/>
      <c r="E75" s="53"/>
      <c r="F75" s="53"/>
      <c r="G75" s="53"/>
      <c r="H75" s="53"/>
      <c r="I75" s="49"/>
      <c r="J75" s="109"/>
      <c r="K75" s="49"/>
      <c r="L75" s="49"/>
    </row>
    <row r="76" spans="1:12" ht="15" customHeight="1" x14ac:dyDescent="0.3">
      <c r="C76" s="51"/>
      <c r="D76" s="51"/>
      <c r="E76" s="51"/>
      <c r="F76" s="51"/>
      <c r="G76" s="51"/>
      <c r="H76" s="51"/>
      <c r="J76" s="58"/>
    </row>
    <row r="77" spans="1:12" x14ac:dyDescent="0.3">
      <c r="A77" s="127" t="s">
        <v>7</v>
      </c>
      <c r="B77" s="129" t="s">
        <v>18</v>
      </c>
      <c r="C77" s="130"/>
      <c r="D77" s="130"/>
      <c r="E77" s="130"/>
      <c r="F77" s="130"/>
      <c r="G77" s="130"/>
      <c r="H77" s="131"/>
      <c r="I77" s="132" t="s">
        <v>20</v>
      </c>
      <c r="J77" s="132"/>
      <c r="K77" s="132"/>
      <c r="L77" s="132"/>
    </row>
    <row r="78" spans="1:12" ht="43.2" x14ac:dyDescent="0.3">
      <c r="A78" s="128"/>
      <c r="B78" s="6" t="s">
        <v>106</v>
      </c>
      <c r="C78" s="41" t="s">
        <v>10</v>
      </c>
      <c r="D78" s="41" t="s">
        <v>11</v>
      </c>
      <c r="E78" s="41" t="s">
        <v>12</v>
      </c>
      <c r="F78" s="41" t="s">
        <v>13</v>
      </c>
      <c r="G78" s="45" t="s">
        <v>126</v>
      </c>
      <c r="H78" s="42" t="s">
        <v>6</v>
      </c>
      <c r="I78" s="43" t="s">
        <v>123</v>
      </c>
      <c r="J78" s="43" t="s">
        <v>108</v>
      </c>
      <c r="K78" s="43" t="s">
        <v>109</v>
      </c>
      <c r="L78" s="42" t="s">
        <v>6</v>
      </c>
    </row>
    <row r="79" spans="1:12" x14ac:dyDescent="0.3">
      <c r="A79" s="2" t="s">
        <v>8</v>
      </c>
      <c r="B79" s="5">
        <f>C79/$C$33</f>
        <v>0.9</v>
      </c>
      <c r="C79" s="34">
        <v>540000</v>
      </c>
      <c r="D79" s="34">
        <v>873000</v>
      </c>
      <c r="E79" s="34">
        <v>1080000</v>
      </c>
      <c r="F79" s="34">
        <v>1080000</v>
      </c>
      <c r="G79" s="34">
        <f>F79/12*11</f>
        <v>990000</v>
      </c>
      <c r="H79" s="37">
        <f>C79+D79+E79+F79+G79</f>
        <v>4563000</v>
      </c>
      <c r="I79" s="34">
        <v>1360203.295776163</v>
      </c>
      <c r="J79" s="34">
        <v>1321690.0787734324</v>
      </c>
      <c r="K79" s="34">
        <v>1732045.4958122475</v>
      </c>
      <c r="L79" s="37">
        <f t="shared" ref="L79:L84" si="8">I79+J79+K79</f>
        <v>4413938.8703618431</v>
      </c>
    </row>
    <row r="80" spans="1:12" x14ac:dyDescent="0.3">
      <c r="A80" s="2" t="s">
        <v>177</v>
      </c>
      <c r="B80" s="5"/>
      <c r="C80" s="34"/>
      <c r="D80" s="34"/>
      <c r="E80" s="34"/>
      <c r="F80" s="34"/>
      <c r="G80" s="34"/>
      <c r="H80" s="37"/>
      <c r="I80" s="114">
        <f>-H71</f>
        <v>-771148.27292198595</v>
      </c>
      <c r="J80" s="114">
        <v>0</v>
      </c>
      <c r="K80" s="34">
        <v>0</v>
      </c>
      <c r="L80" s="118">
        <f t="shared" si="8"/>
        <v>-771148.27292198595</v>
      </c>
    </row>
    <row r="81" spans="1:13" x14ac:dyDescent="0.3">
      <c r="A81" s="115" t="s">
        <v>175</v>
      </c>
      <c r="B81" s="116"/>
      <c r="C81" s="117"/>
      <c r="D81" s="117"/>
      <c r="E81" s="117"/>
      <c r="F81" s="117"/>
      <c r="G81" s="117"/>
      <c r="H81" s="117"/>
      <c r="I81" s="117">
        <f>+I79+I80</f>
        <v>589055.02285417705</v>
      </c>
      <c r="J81" s="117">
        <f>+J79+J80</f>
        <v>1321690.0787734324</v>
      </c>
      <c r="K81" s="117">
        <f>+K79+K80</f>
        <v>1732045.4958122475</v>
      </c>
      <c r="L81" s="37">
        <f t="shared" si="8"/>
        <v>3642790.5974398572</v>
      </c>
    </row>
    <row r="82" spans="1:13" x14ac:dyDescent="0.3">
      <c r="A82" s="2" t="s">
        <v>9</v>
      </c>
      <c r="B82" s="5">
        <f>C82/$C$33</f>
        <v>0.1</v>
      </c>
      <c r="C82" s="34">
        <v>60000</v>
      </c>
      <c r="D82" s="34">
        <v>97000</v>
      </c>
      <c r="E82" s="34">
        <v>120000</v>
      </c>
      <c r="F82" s="34">
        <v>120000</v>
      </c>
      <c r="G82" s="34">
        <f>F82/12*11</f>
        <v>110000</v>
      </c>
      <c r="H82" s="37">
        <f>C82+D82+E82+F82+G82</f>
        <v>507000</v>
      </c>
      <c r="I82" s="34">
        <v>151133.6995306848</v>
      </c>
      <c r="J82" s="34">
        <v>146854.45319704805</v>
      </c>
      <c r="K82" s="34">
        <v>192449.49953469419</v>
      </c>
      <c r="L82" s="37">
        <f t="shared" si="8"/>
        <v>490437.65226242703</v>
      </c>
    </row>
    <row r="83" spans="1:13" x14ac:dyDescent="0.3">
      <c r="A83" s="2" t="s">
        <v>177</v>
      </c>
      <c r="B83" s="5"/>
      <c r="C83" s="34"/>
      <c r="D83" s="34"/>
      <c r="E83" s="34"/>
      <c r="F83" s="34"/>
      <c r="G83" s="34"/>
      <c r="H83" s="37"/>
      <c r="I83" s="114">
        <f>-H72</f>
        <v>-85683.141435776226</v>
      </c>
      <c r="J83" s="34">
        <v>0</v>
      </c>
      <c r="K83" s="34">
        <v>0</v>
      </c>
      <c r="L83" s="118">
        <f t="shared" si="8"/>
        <v>-85683.141435776226</v>
      </c>
    </row>
    <row r="84" spans="1:13" x14ac:dyDescent="0.3">
      <c r="A84" s="115" t="s">
        <v>176</v>
      </c>
      <c r="B84" s="116"/>
      <c r="C84" s="117"/>
      <c r="D84" s="117"/>
      <c r="E84" s="117"/>
      <c r="F84" s="117"/>
      <c r="G84" s="117"/>
      <c r="H84" s="117"/>
      <c r="I84" s="117">
        <f>+I82+I83</f>
        <v>65450.558094908571</v>
      </c>
      <c r="J84" s="117">
        <f>+J82+J83</f>
        <v>146854.45319704805</v>
      </c>
      <c r="K84" s="117">
        <f>+K82+K83</f>
        <v>192449.49953469419</v>
      </c>
      <c r="L84" s="37">
        <f t="shared" si="8"/>
        <v>404754.51082665077</v>
      </c>
      <c r="M84" s="76"/>
    </row>
    <row r="85" spans="1:13" x14ac:dyDescent="0.3">
      <c r="A85" s="9" t="s">
        <v>6</v>
      </c>
      <c r="B85" s="8">
        <f>C85/$C$33</f>
        <v>1</v>
      </c>
      <c r="C85" s="37">
        <f t="shared" ref="C85:H85" si="9">SUM(C79:C82)</f>
        <v>600000</v>
      </c>
      <c r="D85" s="37">
        <f t="shared" si="9"/>
        <v>970000</v>
      </c>
      <c r="E85" s="37">
        <f t="shared" si="9"/>
        <v>1200000</v>
      </c>
      <c r="F85" s="37">
        <f t="shared" si="9"/>
        <v>1200000</v>
      </c>
      <c r="G85" s="37">
        <f t="shared" si="9"/>
        <v>1100000</v>
      </c>
      <c r="H85" s="37">
        <f t="shared" si="9"/>
        <v>5070000</v>
      </c>
      <c r="I85" s="37">
        <f>+I81+I84</f>
        <v>654505.58094908565</v>
      </c>
      <c r="J85" s="37">
        <f>+J81+J84</f>
        <v>1468544.5319704805</v>
      </c>
      <c r="K85" s="37">
        <f>+K81+K84</f>
        <v>1924494.9953469418</v>
      </c>
      <c r="L85" s="37">
        <f>+L81+L84</f>
        <v>4047545.1082665082</v>
      </c>
    </row>
    <row r="86" spans="1:13" s="13" customFormat="1" x14ac:dyDescent="0.3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3" x14ac:dyDescent="0.3">
      <c r="A87" s="11"/>
      <c r="B87" s="12"/>
      <c r="C87" s="39"/>
      <c r="D87" s="39"/>
      <c r="E87" s="39"/>
      <c r="I87" s="39" t="s">
        <v>127</v>
      </c>
      <c r="J87" s="39">
        <f>+I81+J81+I84+J84</f>
        <v>2123050.1129195662</v>
      </c>
      <c r="K87" s="39">
        <f>+K81+K84</f>
        <v>1924494.9953469418</v>
      </c>
      <c r="L87" s="39"/>
    </row>
    <row r="88" spans="1:13" x14ac:dyDescent="0.3">
      <c r="A88" s="11"/>
      <c r="B88" s="12"/>
      <c r="C88" s="39"/>
      <c r="D88" s="39"/>
      <c r="E88" s="39"/>
      <c r="I88" s="39" t="s">
        <v>171</v>
      </c>
      <c r="J88" s="39">
        <f>+I81+J81</f>
        <v>1910745.1016276095</v>
      </c>
      <c r="K88" s="39">
        <f>+K81</f>
        <v>1732045.4958122475</v>
      </c>
      <c r="L88" s="111">
        <f>+K88/K87</f>
        <v>0.89999999999999991</v>
      </c>
    </row>
    <row r="89" spans="1:13" x14ac:dyDescent="0.3">
      <c r="A89" s="11"/>
      <c r="B89" s="12"/>
      <c r="C89" s="39"/>
      <c r="D89" s="39"/>
      <c r="E89" s="39"/>
      <c r="I89" s="39" t="s">
        <v>172</v>
      </c>
      <c r="J89" s="39">
        <f>+I84+J84</f>
        <v>212305.01129195662</v>
      </c>
      <c r="K89" s="39">
        <f>+K84</f>
        <v>192449.49953469419</v>
      </c>
      <c r="L89" s="111">
        <f>+K89/K87</f>
        <v>0.1</v>
      </c>
    </row>
    <row r="90" spans="1:13" ht="15" customHeight="1" x14ac:dyDescent="0.3">
      <c r="C90" s="63"/>
      <c r="D90" s="63"/>
      <c r="E90" s="63"/>
      <c r="F90" s="63"/>
      <c r="G90" s="54"/>
      <c r="H90" s="54"/>
    </row>
    <row r="91" spans="1:13" ht="15" customHeight="1" x14ac:dyDescent="0.3">
      <c r="A91" s="59" t="s">
        <v>162</v>
      </c>
      <c r="B91" s="49"/>
      <c r="C91" s="64"/>
      <c r="D91" s="64"/>
      <c r="E91" s="64"/>
      <c r="F91" s="64"/>
      <c r="G91" s="52"/>
      <c r="H91" s="52"/>
      <c r="I91" s="49"/>
      <c r="J91" s="49"/>
      <c r="K91" s="49"/>
      <c r="L91" s="49"/>
    </row>
    <row r="92" spans="1:13" ht="15" customHeight="1" x14ac:dyDescent="0.3">
      <c r="C92" s="63"/>
      <c r="D92" s="63"/>
      <c r="E92" s="63"/>
      <c r="F92" s="63"/>
      <c r="G92" s="54"/>
      <c r="H92" s="54"/>
    </row>
    <row r="93" spans="1:13" ht="45.75" customHeight="1" x14ac:dyDescent="0.3">
      <c r="A93" t="s">
        <v>131</v>
      </c>
      <c r="G93" s="54"/>
      <c r="H93" s="54"/>
      <c r="I93" s="43" t="s">
        <v>123</v>
      </c>
      <c r="J93" s="43" t="s">
        <v>108</v>
      </c>
      <c r="K93" s="43" t="s">
        <v>109</v>
      </c>
      <c r="L93" s="42" t="s">
        <v>6</v>
      </c>
    </row>
    <row r="94" spans="1:13" ht="15" customHeight="1" x14ac:dyDescent="0.3">
      <c r="A94" s="60" t="s">
        <v>8</v>
      </c>
      <c r="B94" s="65"/>
      <c r="C94" s="55"/>
      <c r="D94" s="55"/>
      <c r="E94" s="55"/>
      <c r="F94" s="55"/>
      <c r="H94" s="65">
        <f>B14</f>
        <v>0.9</v>
      </c>
      <c r="I94" s="55">
        <v>0</v>
      </c>
      <c r="J94" s="55">
        <f>+J88</f>
        <v>1910745.1016276095</v>
      </c>
      <c r="K94" s="55">
        <f>+K88</f>
        <v>1732045.4958122475</v>
      </c>
      <c r="L94" s="84">
        <f>SUM(I94:K94)</f>
        <v>3642790.5974398572</v>
      </c>
    </row>
    <row r="95" spans="1:13" ht="15" customHeight="1" x14ac:dyDescent="0.3">
      <c r="A95" s="61" t="s">
        <v>9</v>
      </c>
      <c r="B95" s="66"/>
      <c r="C95" s="53"/>
      <c r="D95" s="53"/>
      <c r="E95" s="53"/>
      <c r="F95" s="53"/>
      <c r="G95" s="49"/>
      <c r="H95" s="66">
        <f>B15</f>
        <v>0.1</v>
      </c>
      <c r="I95" s="53">
        <v>0</v>
      </c>
      <c r="J95" s="53">
        <f>+J89</f>
        <v>212305.01129195662</v>
      </c>
      <c r="K95" s="53">
        <f>+K89</f>
        <v>192449.49953469419</v>
      </c>
      <c r="L95" s="85">
        <f>SUM(I95:K95)</f>
        <v>404754.51082665077</v>
      </c>
    </row>
    <row r="96" spans="1:13" ht="15" customHeight="1" x14ac:dyDescent="0.3">
      <c r="A96" s="3" t="s">
        <v>97</v>
      </c>
      <c r="B96" s="3"/>
      <c r="C96" s="62"/>
      <c r="D96" s="62"/>
      <c r="E96" s="62"/>
      <c r="F96" s="62"/>
      <c r="H96" s="3"/>
      <c r="I96" s="62">
        <f t="shared" ref="I96:K96" si="10">SUM(I94:I95)</f>
        <v>0</v>
      </c>
      <c r="J96" s="62">
        <f t="shared" si="10"/>
        <v>2123050.1129195662</v>
      </c>
      <c r="K96" s="62">
        <f t="shared" si="10"/>
        <v>1924494.9953469418</v>
      </c>
      <c r="L96" s="84">
        <f>SUM(I96:K96)</f>
        <v>4047545.1082665082</v>
      </c>
    </row>
    <row r="97" spans="1:11" ht="15" customHeight="1" x14ac:dyDescent="0.3">
      <c r="C97" s="55"/>
      <c r="D97" s="55"/>
      <c r="E97" s="55"/>
      <c r="F97" s="55"/>
      <c r="G97" s="48"/>
      <c r="H97" s="48"/>
    </row>
    <row r="98" spans="1:11" ht="15" customHeight="1" x14ac:dyDescent="0.3">
      <c r="A98" s="3" t="s">
        <v>165</v>
      </c>
      <c r="C98" s="55"/>
      <c r="D98" s="55"/>
      <c r="E98" s="55"/>
      <c r="F98" s="55"/>
      <c r="G98" s="48"/>
      <c r="H98" s="48"/>
    </row>
    <row r="99" spans="1:11" ht="15" customHeight="1" x14ac:dyDescent="0.3">
      <c r="C99" s="48"/>
      <c r="D99" s="48"/>
      <c r="E99" s="48"/>
      <c r="F99" s="48"/>
      <c r="G99" s="48"/>
      <c r="H99" s="48"/>
    </row>
    <row r="100" spans="1:11" ht="45" customHeight="1" x14ac:dyDescent="0.3">
      <c r="A100" s="126" t="s">
        <v>178</v>
      </c>
      <c r="B100" s="126"/>
      <c r="C100" s="126"/>
      <c r="D100" s="126"/>
      <c r="E100" s="126"/>
      <c r="F100" s="126"/>
      <c r="G100" s="126"/>
      <c r="H100" s="126"/>
      <c r="I100" s="43" t="s">
        <v>123</v>
      </c>
      <c r="J100" s="43" t="s">
        <v>108</v>
      </c>
      <c r="K100" s="45" t="s">
        <v>109</v>
      </c>
    </row>
    <row r="101" spans="1:11" ht="15" customHeight="1" x14ac:dyDescent="0.3">
      <c r="A101" s="94" t="s">
        <v>153</v>
      </c>
      <c r="B101" s="79"/>
      <c r="C101" s="79"/>
      <c r="D101" s="79"/>
      <c r="E101" s="79"/>
      <c r="F101" s="79"/>
      <c r="G101" s="79"/>
      <c r="H101" s="95">
        <f>10/12</f>
        <v>0.83333333333333337</v>
      </c>
      <c r="I101" s="96">
        <f>'ME GRA forecast'!R11</f>
        <v>1159.75</v>
      </c>
      <c r="J101" s="96">
        <f>'ME GRA forecast'!S11</f>
        <v>1176.8333333333335</v>
      </c>
      <c r="K101" s="97">
        <f>'ME GRA forecast'!T11</f>
        <v>1192.5833333333333</v>
      </c>
    </row>
    <row r="102" spans="1:11" ht="15" customHeight="1" x14ac:dyDescent="0.3">
      <c r="A102" s="98" t="s">
        <v>154</v>
      </c>
      <c r="B102" s="49"/>
      <c r="C102" s="49"/>
      <c r="D102" s="49"/>
      <c r="E102" s="49"/>
      <c r="F102" s="49"/>
      <c r="G102" s="49"/>
      <c r="H102" s="92">
        <f>2/12</f>
        <v>0.16666666666666666</v>
      </c>
      <c r="I102" s="93">
        <f>'ME GRA forecast'!R12</f>
        <v>235.36666666666667</v>
      </c>
      <c r="J102" s="93">
        <f>'ME GRA forecast'!S12</f>
        <v>238.51666666666665</v>
      </c>
      <c r="K102" s="99">
        <f>'ME GRA forecast'!T12</f>
        <v>241.70882429306516</v>
      </c>
    </row>
    <row r="103" spans="1:11" ht="15" customHeight="1" x14ac:dyDescent="0.3">
      <c r="A103" s="94"/>
      <c r="B103" s="79"/>
      <c r="C103" s="79"/>
      <c r="D103" s="79"/>
      <c r="E103" s="79"/>
      <c r="F103" s="79"/>
      <c r="G103" s="79"/>
      <c r="H103" s="79"/>
      <c r="I103" s="79"/>
      <c r="J103" s="79"/>
      <c r="K103" s="100"/>
    </row>
    <row r="104" spans="1:11" ht="15" customHeight="1" x14ac:dyDescent="0.3">
      <c r="A104" s="101" t="s">
        <v>156</v>
      </c>
      <c r="B104" s="59"/>
      <c r="C104" s="59"/>
      <c r="D104" s="59"/>
      <c r="E104" s="59"/>
      <c r="F104" s="59"/>
      <c r="G104" s="59"/>
      <c r="H104" s="59" t="s">
        <v>180</v>
      </c>
      <c r="I104" s="102">
        <f>SUM(I101:I102)</f>
        <v>1395.1166666666668</v>
      </c>
      <c r="J104" s="102">
        <f t="shared" ref="J104:K104" si="11">SUM(J101:J102)</f>
        <v>1415.3500000000001</v>
      </c>
      <c r="K104" s="103">
        <f t="shared" si="11"/>
        <v>1434.2921576263984</v>
      </c>
    </row>
    <row r="105" spans="1:11" ht="15" customHeight="1" x14ac:dyDescent="0.3">
      <c r="C105" s="48"/>
      <c r="D105" s="48"/>
      <c r="E105" s="48"/>
      <c r="F105" s="48"/>
      <c r="G105" s="48"/>
      <c r="H105" s="48"/>
    </row>
    <row r="106" spans="1:11" ht="15" customHeight="1" x14ac:dyDescent="0.3">
      <c r="A106" s="104" t="s">
        <v>155</v>
      </c>
      <c r="B106" s="71"/>
      <c r="C106" s="71"/>
      <c r="D106" s="71"/>
      <c r="E106" s="71"/>
      <c r="F106" s="71"/>
      <c r="G106" s="71"/>
      <c r="H106" s="71" t="s">
        <v>157</v>
      </c>
      <c r="I106" s="123">
        <f>I94/I104</f>
        <v>0</v>
      </c>
      <c r="J106" s="123">
        <f>J94/J104</f>
        <v>1350.0159689317902</v>
      </c>
      <c r="K106" s="124">
        <f>K94/K104</f>
        <v>1207.596016336448</v>
      </c>
    </row>
    <row r="107" spans="1:11" ht="15" customHeight="1" x14ac:dyDescent="0.3">
      <c r="A107" s="112"/>
      <c r="B107" s="112"/>
      <c r="C107" s="112"/>
      <c r="D107" s="112"/>
      <c r="E107" s="112"/>
      <c r="F107" s="112"/>
      <c r="G107" s="112"/>
      <c r="H107" s="112"/>
      <c r="I107" s="122"/>
      <c r="J107" s="122"/>
      <c r="K107" s="122"/>
    </row>
    <row r="108" spans="1:11" ht="15" customHeight="1" x14ac:dyDescent="0.3">
      <c r="A108" t="s">
        <v>179</v>
      </c>
      <c r="C108" s="48"/>
      <c r="D108" s="48"/>
      <c r="E108" s="48"/>
      <c r="F108" s="48"/>
      <c r="G108" s="48">
        <v>1000000</v>
      </c>
      <c r="H108" t="s">
        <v>181</v>
      </c>
      <c r="I108" s="125">
        <f>+I106/$G$108</f>
        <v>0</v>
      </c>
      <c r="J108" s="125">
        <f>+J106/$G$108</f>
        <v>1.3500159689317903E-3</v>
      </c>
      <c r="K108" s="125">
        <f>+K106/$G$108</f>
        <v>1.2075960163364481E-3</v>
      </c>
    </row>
    <row r="109" spans="1:11" ht="15" customHeight="1" x14ac:dyDescent="0.3">
      <c r="C109" s="48"/>
      <c r="D109" s="48"/>
      <c r="E109" s="48"/>
      <c r="F109" s="48"/>
      <c r="G109" s="48"/>
      <c r="I109" s="125"/>
      <c r="J109" s="125"/>
      <c r="K109" s="125"/>
    </row>
    <row r="110" spans="1:11" ht="15" customHeight="1" x14ac:dyDescent="0.3">
      <c r="A110" s="3" t="s">
        <v>182</v>
      </c>
      <c r="C110" s="55"/>
      <c r="D110" s="55"/>
      <c r="E110" s="55"/>
      <c r="F110" s="55"/>
      <c r="G110" s="48"/>
      <c r="H110" s="48"/>
    </row>
    <row r="111" spans="1:11" ht="15" customHeight="1" x14ac:dyDescent="0.3">
      <c r="A111" s="3"/>
      <c r="C111" s="55"/>
      <c r="D111" s="55"/>
      <c r="E111" s="55"/>
      <c r="F111" s="55"/>
      <c r="G111" s="48"/>
      <c r="H111" s="48"/>
    </row>
    <row r="112" spans="1:11" ht="45" customHeight="1" x14ac:dyDescent="0.3">
      <c r="A112" s="126" t="s">
        <v>163</v>
      </c>
      <c r="B112" s="126"/>
      <c r="C112" s="126"/>
      <c r="D112" s="126"/>
      <c r="E112" s="126"/>
      <c r="F112" s="126"/>
      <c r="G112" s="126"/>
      <c r="H112" s="126"/>
      <c r="I112" s="43" t="s">
        <v>123</v>
      </c>
      <c r="J112" s="43" t="s">
        <v>108</v>
      </c>
      <c r="K112" s="45" t="s">
        <v>109</v>
      </c>
    </row>
    <row r="113" spans="1:11" ht="15" customHeight="1" x14ac:dyDescent="0.3">
      <c r="A113" t="s">
        <v>166</v>
      </c>
      <c r="C113" s="48"/>
      <c r="D113" s="48"/>
      <c r="E113" s="48"/>
      <c r="F113" s="48"/>
      <c r="G113" s="48"/>
      <c r="H113" s="48"/>
      <c r="I113" s="76">
        <v>149.87</v>
      </c>
      <c r="J113">
        <v>152.86000000000001</v>
      </c>
      <c r="K113">
        <v>155.91999999999999</v>
      </c>
    </row>
    <row r="114" spans="1:11" ht="15" customHeight="1" x14ac:dyDescent="0.3">
      <c r="C114" s="48"/>
      <c r="D114" s="48"/>
      <c r="E114" s="48"/>
      <c r="F114" s="48"/>
      <c r="G114" s="48"/>
      <c r="H114" s="48"/>
      <c r="I114" s="46"/>
      <c r="J114" s="46"/>
      <c r="K114" s="46"/>
    </row>
    <row r="115" spans="1:11" ht="15" customHeight="1" x14ac:dyDescent="0.3">
      <c r="A115" s="104" t="s">
        <v>155</v>
      </c>
      <c r="B115" s="71"/>
      <c r="C115" s="71"/>
      <c r="D115" s="71"/>
      <c r="E115" s="71"/>
      <c r="F115" s="71"/>
      <c r="G115" s="71"/>
      <c r="H115" s="71" t="s">
        <v>157</v>
      </c>
      <c r="I115" s="105">
        <f>I95/I113</f>
        <v>0</v>
      </c>
      <c r="J115" s="105">
        <f>J95/J113</f>
        <v>1388.8853283524572</v>
      </c>
      <c r="K115" s="106">
        <f>K95/K113</f>
        <v>1234.2836039936776</v>
      </c>
    </row>
    <row r="116" spans="1:11" ht="15" customHeight="1" x14ac:dyDescent="0.3">
      <c r="A116" s="112"/>
      <c r="B116" s="112"/>
      <c r="C116" s="112"/>
      <c r="D116" s="112"/>
      <c r="E116" s="112"/>
      <c r="F116" s="112"/>
      <c r="G116" s="112"/>
      <c r="H116" s="112"/>
      <c r="I116" s="122"/>
      <c r="J116" s="122"/>
      <c r="K116" s="122"/>
    </row>
    <row r="117" spans="1:11" ht="15" customHeight="1" x14ac:dyDescent="0.3">
      <c r="A117" t="s">
        <v>179</v>
      </c>
      <c r="C117" s="48"/>
      <c r="D117" s="48"/>
      <c r="E117" s="48"/>
      <c r="F117" s="48"/>
      <c r="G117" s="48">
        <v>1000000</v>
      </c>
      <c r="H117" t="s">
        <v>181</v>
      </c>
      <c r="I117" s="125">
        <f>+I115/$G$108</f>
        <v>0</v>
      </c>
      <c r="J117" s="125">
        <f>+J115/$G$117</f>
        <v>1.3888853283524573E-3</v>
      </c>
      <c r="K117" s="125">
        <f>+K115/$G$117</f>
        <v>1.2342836039936776E-3</v>
      </c>
    </row>
    <row r="118" spans="1:11" ht="15" customHeight="1" x14ac:dyDescent="0.3">
      <c r="C118" s="48"/>
      <c r="D118" s="48"/>
      <c r="E118" s="48"/>
      <c r="F118" s="48"/>
      <c r="G118" s="48"/>
      <c r="I118" s="125"/>
      <c r="J118" s="125"/>
      <c r="K118" s="125"/>
    </row>
    <row r="122" spans="1:11" x14ac:dyDescent="0.3">
      <c r="A122" s="16"/>
    </row>
  </sheetData>
  <mergeCells count="10">
    <mergeCell ref="I77:L77"/>
    <mergeCell ref="C12:G12"/>
    <mergeCell ref="I29:L29"/>
    <mergeCell ref="H12:K12"/>
    <mergeCell ref="B29:H29"/>
    <mergeCell ref="A100:H100"/>
    <mergeCell ref="A112:H112"/>
    <mergeCell ref="A29:A30"/>
    <mergeCell ref="A77:A78"/>
    <mergeCell ref="B77:H77"/>
  </mergeCells>
  <hyperlinks>
    <hyperlink ref="A8" r:id="rId1" display="https://irac.pe.ca/electric/ue41401/" xr:uid="{1DDC2755-57FD-45F2-A60C-9D8DEF2264B0}"/>
    <hyperlink ref="A24" r:id="rId2" display="https://irac.pe.ca/wp-content/uploads/Order-UE21-17-.pdf" xr:uid="{BD480A54-56F5-4B2C-B409-62433983580B}"/>
  </hyperlinks>
  <pageMargins left="0.7" right="0.7" top="0.75" bottom="0.75" header="0.3" footer="0.3"/>
  <pageSetup paperSize="5" scale="64" fitToHeight="0" orientation="landscape" r:id="rId3"/>
  <rowBreaks count="2" manualBreakCount="2">
    <brk id="34" max="16383" man="1"/>
    <brk id="74" max="16383" man="1"/>
  </rowBreaks>
  <ignoredErrors>
    <ignoredError sqref="D16 E16 F16 G16 H16 I16 J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19CC-B891-4E85-B24C-EE9D5F84CDE6}">
  <sheetPr>
    <pageSetUpPr fitToPage="1"/>
  </sheetPr>
  <dimension ref="A2:O24"/>
  <sheetViews>
    <sheetView showGridLines="0" workbookViewId="0">
      <selection activeCell="O20" sqref="O20"/>
    </sheetView>
  </sheetViews>
  <sheetFormatPr defaultRowHeight="14.4" x14ac:dyDescent="0.3"/>
  <cols>
    <col min="1" max="1" width="11.88671875" customWidth="1"/>
    <col min="2" max="2" width="6.6640625" bestFit="1" customWidth="1"/>
    <col min="3" max="3" width="6.88671875" bestFit="1" customWidth="1"/>
    <col min="4" max="4" width="14.109375" bestFit="1" customWidth="1"/>
    <col min="5" max="5" width="10.44140625" bestFit="1" customWidth="1"/>
    <col min="6" max="6" width="11.88671875" bestFit="1" customWidth="1"/>
    <col min="7" max="7" width="17" bestFit="1" customWidth="1"/>
    <col min="8" max="8" width="19" bestFit="1" customWidth="1"/>
    <col min="9" max="9" width="17" bestFit="1" customWidth="1"/>
    <col min="10" max="10" width="36.5546875" bestFit="1" customWidth="1"/>
    <col min="11" max="11" width="16.44140625" customWidth="1"/>
    <col min="12" max="12" width="9.88671875" hidden="1" customWidth="1"/>
    <col min="13" max="13" width="9.88671875" bestFit="1" customWidth="1"/>
    <col min="14" max="14" width="12.44140625" bestFit="1" customWidth="1"/>
    <col min="15" max="15" width="10.6640625" customWidth="1"/>
    <col min="16" max="16" width="13.33203125" bestFit="1" customWidth="1"/>
  </cols>
  <sheetData>
    <row r="2" spans="1:15" ht="18" x14ac:dyDescent="0.35">
      <c r="A2" s="17" t="s">
        <v>21</v>
      </c>
    </row>
    <row r="3" spans="1:15" ht="15.15" customHeight="1" x14ac:dyDescent="0.3">
      <c r="A3" s="18" t="s">
        <v>22</v>
      </c>
      <c r="B3" s="19"/>
      <c r="C3" s="19"/>
      <c r="D3" s="18" t="s">
        <v>23</v>
      </c>
      <c r="E3" s="20" t="s">
        <v>24</v>
      </c>
      <c r="F3" s="19"/>
      <c r="G3" s="18" t="s">
        <v>25</v>
      </c>
      <c r="H3" s="20"/>
      <c r="I3" s="21"/>
    </row>
    <row r="4" spans="1:15" ht="15.15" customHeight="1" x14ac:dyDescent="0.3">
      <c r="A4" s="18" t="s">
        <v>26</v>
      </c>
      <c r="B4" s="19"/>
      <c r="C4" s="19"/>
      <c r="D4" s="18" t="s">
        <v>27</v>
      </c>
      <c r="E4" s="20" t="s">
        <v>28</v>
      </c>
      <c r="F4" s="19"/>
      <c r="G4" s="18" t="s">
        <v>29</v>
      </c>
      <c r="H4" s="20"/>
    </row>
    <row r="5" spans="1:15" ht="15.15" customHeight="1" x14ac:dyDescent="0.3">
      <c r="A5" s="20" t="s">
        <v>30</v>
      </c>
      <c r="B5" s="19"/>
      <c r="C5" s="19"/>
      <c r="D5" s="18" t="s">
        <v>31</v>
      </c>
      <c r="E5" s="20" t="s">
        <v>32</v>
      </c>
      <c r="F5" s="19"/>
      <c r="G5" s="18" t="s">
        <v>33</v>
      </c>
      <c r="H5" s="21"/>
    </row>
    <row r="6" spans="1:15" ht="17.100000000000001" customHeight="1" x14ac:dyDescent="0.3">
      <c r="A6" s="18" t="s">
        <v>34</v>
      </c>
      <c r="B6" s="19"/>
      <c r="C6" s="19"/>
      <c r="D6" s="18" t="s">
        <v>35</v>
      </c>
      <c r="E6" s="22" t="s">
        <v>36</v>
      </c>
      <c r="F6" s="19"/>
      <c r="G6" s="19"/>
      <c r="H6" s="21"/>
    </row>
    <row r="7" spans="1:15" ht="15.15" customHeight="1" x14ac:dyDescent="0.3">
      <c r="A7" s="20" t="s">
        <v>37</v>
      </c>
      <c r="B7" s="19"/>
      <c r="C7" s="19"/>
      <c r="D7" s="19"/>
      <c r="E7" s="19"/>
      <c r="F7" s="19"/>
      <c r="G7" s="19"/>
      <c r="H7" s="21"/>
    </row>
    <row r="9" spans="1:15" ht="12" customHeight="1" x14ac:dyDescent="0.3">
      <c r="A9" s="23" t="s">
        <v>38</v>
      </c>
      <c r="B9" s="23" t="s">
        <v>39</v>
      </c>
      <c r="C9" s="23" t="s">
        <v>40</v>
      </c>
      <c r="D9" s="23" t="s">
        <v>41</v>
      </c>
      <c r="E9" s="23" t="s">
        <v>42</v>
      </c>
      <c r="F9" s="23" t="s">
        <v>43</v>
      </c>
      <c r="G9" s="23" t="s">
        <v>44</v>
      </c>
      <c r="H9" s="23" t="s">
        <v>45</v>
      </c>
      <c r="I9" s="23" t="s">
        <v>46</v>
      </c>
      <c r="J9" s="23" t="s">
        <v>47</v>
      </c>
      <c r="K9" s="24" t="s">
        <v>48</v>
      </c>
      <c r="L9" s="24" t="s">
        <v>49</v>
      </c>
      <c r="M9" s="24" t="s">
        <v>50</v>
      </c>
      <c r="N9" s="24" t="s">
        <v>51</v>
      </c>
      <c r="O9" s="25"/>
    </row>
    <row r="10" spans="1:15" ht="33" customHeight="1" x14ac:dyDescent="0.3">
      <c r="A10" s="26" t="s">
        <v>52</v>
      </c>
      <c r="B10" s="26" t="s">
        <v>53</v>
      </c>
      <c r="C10" s="26" t="s">
        <v>54</v>
      </c>
      <c r="D10" s="27">
        <v>44691</v>
      </c>
      <c r="E10" s="27">
        <v>44691</v>
      </c>
      <c r="F10" s="26" t="s">
        <v>55</v>
      </c>
      <c r="G10" s="26" t="s">
        <v>56</v>
      </c>
      <c r="H10" s="26" t="s">
        <v>57</v>
      </c>
      <c r="I10" s="26" t="s">
        <v>58</v>
      </c>
      <c r="J10" s="28" t="s">
        <v>59</v>
      </c>
      <c r="K10" s="28" t="s">
        <v>60</v>
      </c>
      <c r="L10" s="29"/>
      <c r="M10" s="30">
        <v>159799.07999999999</v>
      </c>
      <c r="N10" s="30">
        <v>-159799.07999999999</v>
      </c>
      <c r="O10" s="25" t="s">
        <v>61</v>
      </c>
    </row>
    <row r="11" spans="1:15" ht="33" customHeight="1" x14ac:dyDescent="0.3">
      <c r="A11" s="26" t="s">
        <v>62</v>
      </c>
      <c r="B11" s="26" t="s">
        <v>53</v>
      </c>
      <c r="C11" s="26" t="s">
        <v>54</v>
      </c>
      <c r="D11" s="27">
        <v>44721</v>
      </c>
      <c r="E11" s="27">
        <v>44721</v>
      </c>
      <c r="F11" s="26" t="s">
        <v>55</v>
      </c>
      <c r="G11" s="26" t="s">
        <v>56</v>
      </c>
      <c r="H11" s="26" t="s">
        <v>57</v>
      </c>
      <c r="I11" s="26" t="s">
        <v>63</v>
      </c>
      <c r="J11" s="28" t="s">
        <v>64</v>
      </c>
      <c r="K11" s="28" t="s">
        <v>65</v>
      </c>
      <c r="L11" s="29"/>
      <c r="M11" s="30">
        <v>144082.13</v>
      </c>
      <c r="N11" s="30">
        <v>-144082.13</v>
      </c>
      <c r="O11" s="25" t="s">
        <v>66</v>
      </c>
    </row>
    <row r="12" spans="1:15" ht="33" customHeight="1" x14ac:dyDescent="0.3">
      <c r="A12" s="26" t="s">
        <v>67</v>
      </c>
      <c r="B12" s="26" t="s">
        <v>53</v>
      </c>
      <c r="C12" s="26" t="s">
        <v>54</v>
      </c>
      <c r="D12" s="27">
        <v>44754</v>
      </c>
      <c r="E12" s="27">
        <v>44754</v>
      </c>
      <c r="F12" s="26" t="s">
        <v>55</v>
      </c>
      <c r="G12" s="26" t="s">
        <v>56</v>
      </c>
      <c r="H12" s="26" t="s">
        <v>57</v>
      </c>
      <c r="I12" s="26" t="s">
        <v>68</v>
      </c>
      <c r="J12" s="28" t="s">
        <v>59</v>
      </c>
      <c r="K12" s="28" t="s">
        <v>69</v>
      </c>
      <c r="L12" s="29"/>
      <c r="M12" s="30">
        <v>127715.64</v>
      </c>
      <c r="N12" s="30">
        <v>-127715.64</v>
      </c>
      <c r="O12" s="25" t="s">
        <v>70</v>
      </c>
    </row>
    <row r="13" spans="1:15" ht="33" customHeight="1" x14ac:dyDescent="0.3">
      <c r="A13" s="26" t="s">
        <v>71</v>
      </c>
      <c r="B13" s="26" t="s">
        <v>53</v>
      </c>
      <c r="C13" s="26" t="s">
        <v>54</v>
      </c>
      <c r="D13" s="27">
        <v>44782</v>
      </c>
      <c r="E13" s="27">
        <v>44782</v>
      </c>
      <c r="F13" s="26" t="s">
        <v>55</v>
      </c>
      <c r="G13" s="26" t="s">
        <v>56</v>
      </c>
      <c r="H13" s="26" t="s">
        <v>57</v>
      </c>
      <c r="I13" s="26" t="s">
        <v>72</v>
      </c>
      <c r="J13" s="28" t="s">
        <v>59</v>
      </c>
      <c r="K13" s="28" t="s">
        <v>73</v>
      </c>
      <c r="L13" s="29"/>
      <c r="M13" s="30">
        <v>135151.65</v>
      </c>
      <c r="N13" s="30">
        <v>-135151.65</v>
      </c>
      <c r="O13" s="25" t="s">
        <v>74</v>
      </c>
    </row>
    <row r="14" spans="1:15" ht="33" customHeight="1" x14ac:dyDescent="0.3">
      <c r="A14" s="26" t="s">
        <v>75</v>
      </c>
      <c r="B14" s="26" t="s">
        <v>53</v>
      </c>
      <c r="C14" s="26" t="s">
        <v>54</v>
      </c>
      <c r="D14" s="27">
        <v>44813</v>
      </c>
      <c r="E14" s="27">
        <v>44813</v>
      </c>
      <c r="F14" s="26" t="s">
        <v>55</v>
      </c>
      <c r="G14" s="26" t="s">
        <v>56</v>
      </c>
      <c r="H14" s="26" t="s">
        <v>57</v>
      </c>
      <c r="I14" s="26" t="s">
        <v>76</v>
      </c>
      <c r="J14" s="28" t="s">
        <v>77</v>
      </c>
      <c r="K14" s="28" t="s">
        <v>78</v>
      </c>
      <c r="L14" s="29"/>
      <c r="M14" s="30">
        <v>146103.6</v>
      </c>
      <c r="N14" s="30">
        <v>-146103.6</v>
      </c>
      <c r="O14" s="25" t="s">
        <v>79</v>
      </c>
    </row>
    <row r="15" spans="1:15" ht="33" customHeight="1" x14ac:dyDescent="0.3">
      <c r="A15" s="26" t="s">
        <v>80</v>
      </c>
      <c r="B15" s="26" t="s">
        <v>53</v>
      </c>
      <c r="C15" s="26" t="s">
        <v>54</v>
      </c>
      <c r="D15" s="27">
        <v>44846</v>
      </c>
      <c r="E15" s="27">
        <v>44846</v>
      </c>
      <c r="F15" s="26" t="s">
        <v>55</v>
      </c>
      <c r="G15" s="26" t="s">
        <v>56</v>
      </c>
      <c r="H15" s="26" t="s">
        <v>57</v>
      </c>
      <c r="I15" s="26" t="s">
        <v>81</v>
      </c>
      <c r="J15" s="28" t="s">
        <v>59</v>
      </c>
      <c r="K15" s="28" t="s">
        <v>82</v>
      </c>
      <c r="L15" s="29"/>
      <c r="M15" s="30">
        <v>139285.47</v>
      </c>
      <c r="N15" s="30">
        <v>-139285.47</v>
      </c>
      <c r="O15" s="25" t="s">
        <v>83</v>
      </c>
    </row>
    <row r="16" spans="1:15" ht="33" customHeight="1" x14ac:dyDescent="0.3">
      <c r="A16" s="26" t="s">
        <v>84</v>
      </c>
      <c r="B16" s="26" t="s">
        <v>53</v>
      </c>
      <c r="C16" s="26" t="s">
        <v>54</v>
      </c>
      <c r="D16" s="27">
        <v>44874</v>
      </c>
      <c r="E16" s="27">
        <v>44874</v>
      </c>
      <c r="F16" s="26" t="s">
        <v>55</v>
      </c>
      <c r="G16" s="26" t="s">
        <v>56</v>
      </c>
      <c r="H16" s="26" t="s">
        <v>57</v>
      </c>
      <c r="I16" s="26" t="s">
        <v>85</v>
      </c>
      <c r="J16" s="28" t="s">
        <v>86</v>
      </c>
      <c r="K16" s="28" t="s">
        <v>87</v>
      </c>
      <c r="L16" s="29"/>
      <c r="M16" s="30">
        <v>113378.91</v>
      </c>
      <c r="N16" s="30">
        <v>-113378.91</v>
      </c>
      <c r="O16" s="25" t="s">
        <v>88</v>
      </c>
    </row>
    <row r="17" spans="1:15" ht="33" customHeight="1" x14ac:dyDescent="0.3">
      <c r="A17" s="26" t="s">
        <v>89</v>
      </c>
      <c r="B17" s="26" t="s">
        <v>53</v>
      </c>
      <c r="C17" s="26" t="s">
        <v>54</v>
      </c>
      <c r="D17" s="27">
        <v>44904</v>
      </c>
      <c r="E17" s="27">
        <v>44904</v>
      </c>
      <c r="F17" s="26" t="s">
        <v>55</v>
      </c>
      <c r="G17" s="26" t="s">
        <v>56</v>
      </c>
      <c r="H17" s="26" t="s">
        <v>57</v>
      </c>
      <c r="I17" s="26" t="s">
        <v>90</v>
      </c>
      <c r="J17" s="28" t="s">
        <v>86</v>
      </c>
      <c r="K17" s="28" t="s">
        <v>91</v>
      </c>
      <c r="L17" s="29"/>
      <c r="M17" s="30">
        <v>130253.01</v>
      </c>
      <c r="N17" s="30">
        <v>-130253.01</v>
      </c>
      <c r="O17" s="25" t="s">
        <v>92</v>
      </c>
    </row>
    <row r="18" spans="1:15" ht="33" customHeight="1" x14ac:dyDescent="0.3">
      <c r="A18" s="26" t="s">
        <v>93</v>
      </c>
      <c r="B18" s="26" t="s">
        <v>53</v>
      </c>
      <c r="C18" s="26" t="s">
        <v>54</v>
      </c>
      <c r="D18" s="27">
        <v>44937</v>
      </c>
      <c r="E18" s="27">
        <v>44937</v>
      </c>
      <c r="F18" s="26" t="s">
        <v>55</v>
      </c>
      <c r="G18" s="26" t="s">
        <v>56</v>
      </c>
      <c r="H18" s="26" t="s">
        <v>57</v>
      </c>
      <c r="I18" s="26" t="s">
        <v>94</v>
      </c>
      <c r="J18" s="28" t="s">
        <v>86</v>
      </c>
      <c r="K18" s="28" t="s">
        <v>95</v>
      </c>
      <c r="L18" s="29"/>
      <c r="M18" s="30">
        <v>166980</v>
      </c>
      <c r="N18" s="30">
        <v>-166980</v>
      </c>
      <c r="O18" s="25" t="s">
        <v>96</v>
      </c>
    </row>
    <row r="19" spans="1:15" ht="33" customHeight="1" x14ac:dyDescent="0.3">
      <c r="A19" s="26" t="s">
        <v>98</v>
      </c>
      <c r="B19" s="26" t="s">
        <v>53</v>
      </c>
      <c r="C19" s="26" t="s">
        <v>54</v>
      </c>
      <c r="D19" s="27">
        <v>44966</v>
      </c>
      <c r="E19" s="27">
        <v>44966</v>
      </c>
      <c r="F19" s="26" t="s">
        <v>55</v>
      </c>
      <c r="G19" s="26" t="s">
        <v>56</v>
      </c>
      <c r="H19" s="26" t="s">
        <v>57</v>
      </c>
      <c r="I19" s="26" t="s">
        <v>99</v>
      </c>
      <c r="J19" s="28" t="s">
        <v>86</v>
      </c>
      <c r="K19" s="28" t="s">
        <v>100</v>
      </c>
      <c r="L19" s="29"/>
      <c r="M19" s="30">
        <v>184457.48</v>
      </c>
      <c r="N19" s="30">
        <v>-184457.48</v>
      </c>
      <c r="O19" s="25" t="s">
        <v>101</v>
      </c>
    </row>
    <row r="20" spans="1:15" ht="33" customHeight="1" x14ac:dyDescent="0.3">
      <c r="A20" s="26" t="s">
        <v>102</v>
      </c>
      <c r="B20" s="26" t="s">
        <v>53</v>
      </c>
      <c r="C20" s="26" t="s">
        <v>54</v>
      </c>
      <c r="D20" s="27">
        <v>44994</v>
      </c>
      <c r="E20" s="27">
        <v>44994</v>
      </c>
      <c r="F20" s="26" t="s">
        <v>55</v>
      </c>
      <c r="G20" s="26" t="s">
        <v>56</v>
      </c>
      <c r="H20" s="26" t="s">
        <v>57</v>
      </c>
      <c r="I20" s="26" t="s">
        <v>103</v>
      </c>
      <c r="J20" s="28" t="s">
        <v>86</v>
      </c>
      <c r="K20" s="28" t="s">
        <v>104</v>
      </c>
      <c r="L20" s="29"/>
      <c r="M20" s="30">
        <v>192981.7</v>
      </c>
      <c r="N20" s="30">
        <v>-192981.7</v>
      </c>
      <c r="O20" s="25" t="s">
        <v>105</v>
      </c>
    </row>
    <row r="22" spans="1:15" x14ac:dyDescent="0.3">
      <c r="M22" s="75" t="s">
        <v>138</v>
      </c>
      <c r="N22" s="69">
        <f>SUM(N10:N20)</f>
        <v>-1640188.67</v>
      </c>
      <c r="O22" s="3"/>
    </row>
    <row r="24" spans="1:15" x14ac:dyDescent="0.3">
      <c r="J24" s="3"/>
      <c r="K24" s="75" t="s">
        <v>139</v>
      </c>
      <c r="L24" s="3"/>
      <c r="M24" s="77">
        <v>0.1</v>
      </c>
      <c r="N24" s="78">
        <f>N22*M24</f>
        <v>-164018.867</v>
      </c>
      <c r="O24" s="3"/>
    </row>
  </sheetData>
  <pageMargins left="0.25" right="0.25" top="0.75" bottom="0.75" header="0.3" footer="0.3"/>
  <pageSetup paperSize="5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6DBD1-1268-4D41-88D7-3C95783A7073}">
  <dimension ref="A1:U15"/>
  <sheetViews>
    <sheetView topLeftCell="A4" workbookViewId="0">
      <selection activeCell="O23" sqref="O23"/>
    </sheetView>
  </sheetViews>
  <sheetFormatPr defaultRowHeight="14.4" x14ac:dyDescent="0.3"/>
  <cols>
    <col min="13" max="13" width="37.44140625" bestFit="1" customWidth="1"/>
    <col min="14" max="20" width="13.33203125" customWidth="1"/>
    <col min="21" max="21" width="17.33203125" bestFit="1" customWidth="1"/>
  </cols>
  <sheetData>
    <row r="1" spans="1:21" x14ac:dyDescent="0.3">
      <c r="A1" s="1" t="s">
        <v>112</v>
      </c>
    </row>
    <row r="2" spans="1:21" x14ac:dyDescent="0.3">
      <c r="A2" t="s">
        <v>113</v>
      </c>
    </row>
    <row r="3" spans="1:21" x14ac:dyDescent="0.3">
      <c r="B3" t="s">
        <v>115</v>
      </c>
    </row>
    <row r="4" spans="1:21" ht="33.6" x14ac:dyDescent="0.3">
      <c r="B4" s="44" t="s">
        <v>114</v>
      </c>
    </row>
    <row r="5" spans="1:21" x14ac:dyDescent="0.3">
      <c r="M5" s="2"/>
      <c r="N5" s="137" t="s">
        <v>150</v>
      </c>
      <c r="O5" s="137"/>
      <c r="P5" s="137"/>
      <c r="Q5" s="137"/>
      <c r="R5" s="137"/>
      <c r="S5" s="137"/>
      <c r="T5" s="137"/>
      <c r="U5" s="90" t="s">
        <v>149</v>
      </c>
    </row>
    <row r="6" spans="1:21" x14ac:dyDescent="0.3">
      <c r="M6" s="2"/>
      <c r="N6" s="91" t="s">
        <v>116</v>
      </c>
      <c r="O6" s="91" t="s">
        <v>117</v>
      </c>
      <c r="P6" s="91" t="s">
        <v>118</v>
      </c>
      <c r="Q6" s="91" t="s">
        <v>119</v>
      </c>
      <c r="R6" s="91" t="s">
        <v>120</v>
      </c>
      <c r="S6" s="91" t="s">
        <v>121</v>
      </c>
      <c r="T6" s="91" t="s">
        <v>122</v>
      </c>
      <c r="U6" s="91" t="s">
        <v>148</v>
      </c>
    </row>
    <row r="7" spans="1:21" x14ac:dyDescent="0.3">
      <c r="M7" s="2" t="s">
        <v>147</v>
      </c>
      <c r="N7" s="86">
        <v>1286.9000000000001</v>
      </c>
      <c r="O7" s="86">
        <v>1292.8</v>
      </c>
      <c r="P7" s="86">
        <v>1326</v>
      </c>
      <c r="Q7" s="86">
        <v>1396.9</v>
      </c>
      <c r="R7" s="86">
        <v>1391.7</v>
      </c>
      <c r="S7" s="86">
        <v>1412.2</v>
      </c>
      <c r="T7" s="86">
        <v>1431.1</v>
      </c>
      <c r="U7" s="87">
        <f>T7*(1+T8)</f>
        <v>1450.252945758391</v>
      </c>
    </row>
    <row r="8" spans="1:21" x14ac:dyDescent="0.3">
      <c r="M8" s="2" t="s">
        <v>151</v>
      </c>
      <c r="N8" s="2"/>
      <c r="O8" s="88">
        <f>(O7-N7)/N7</f>
        <v>4.5846608128058616E-3</v>
      </c>
      <c r="P8" s="88">
        <f t="shared" ref="P8:T8" si="0">(P7-O7)/O7</f>
        <v>2.5680693069306967E-2</v>
      </c>
      <c r="Q8" s="88">
        <f t="shared" si="0"/>
        <v>5.3469079939668242E-2</v>
      </c>
      <c r="R8" s="88">
        <f t="shared" si="0"/>
        <v>-3.7225284558665942E-3</v>
      </c>
      <c r="S8" s="88">
        <f>(S7-R7)/R7</f>
        <v>1.4730186103326865E-2</v>
      </c>
      <c r="T8" s="88">
        <f t="shared" si="0"/>
        <v>1.3383373459849782E-2</v>
      </c>
      <c r="U8" s="89">
        <f>T8</f>
        <v>1.3383373459849782E-2</v>
      </c>
    </row>
    <row r="10" spans="1:21" ht="43.2" x14ac:dyDescent="0.3">
      <c r="M10" s="138" t="s">
        <v>152</v>
      </c>
      <c r="N10" s="139"/>
      <c r="O10" s="139"/>
      <c r="P10" s="139"/>
      <c r="Q10" s="140"/>
      <c r="R10" s="43" t="s">
        <v>123</v>
      </c>
      <c r="S10" s="43" t="s">
        <v>108</v>
      </c>
      <c r="T10" s="45" t="s">
        <v>109</v>
      </c>
    </row>
    <row r="11" spans="1:21" x14ac:dyDescent="0.3">
      <c r="M11" s="94" t="s">
        <v>153</v>
      </c>
      <c r="N11" s="79"/>
      <c r="O11" s="79"/>
      <c r="P11" s="79"/>
      <c r="Q11" s="95">
        <f>10/12</f>
        <v>0.83333333333333337</v>
      </c>
      <c r="R11" s="96">
        <f>$Q$11*R7</f>
        <v>1159.75</v>
      </c>
      <c r="S11" s="96">
        <f>$Q$11*S7</f>
        <v>1176.8333333333335</v>
      </c>
      <c r="T11" s="97">
        <f>$Q$11*T7</f>
        <v>1192.5833333333333</v>
      </c>
    </row>
    <row r="12" spans="1:21" x14ac:dyDescent="0.3">
      <c r="M12" s="98" t="s">
        <v>154</v>
      </c>
      <c r="N12" s="49"/>
      <c r="O12" s="49"/>
      <c r="P12" s="49"/>
      <c r="Q12" s="92">
        <f>2/12</f>
        <v>0.16666666666666666</v>
      </c>
      <c r="R12" s="93">
        <f>$Q$12*S7</f>
        <v>235.36666666666667</v>
      </c>
      <c r="S12" s="93">
        <f>$Q$12*T7</f>
        <v>238.51666666666665</v>
      </c>
      <c r="T12" s="99">
        <f>$Q$12*U7</f>
        <v>241.70882429306516</v>
      </c>
    </row>
    <row r="13" spans="1:21" x14ac:dyDescent="0.3">
      <c r="M13" s="94"/>
      <c r="N13" s="79"/>
      <c r="O13" s="79"/>
      <c r="P13" s="79"/>
      <c r="Q13" s="79"/>
      <c r="R13" s="79"/>
      <c r="S13" s="79"/>
      <c r="T13" s="100"/>
    </row>
    <row r="14" spans="1:21" x14ac:dyDescent="0.3">
      <c r="M14" s="98" t="s">
        <v>124</v>
      </c>
      <c r="N14" s="49"/>
      <c r="O14" s="49"/>
      <c r="P14" s="49"/>
      <c r="Q14" s="49"/>
      <c r="R14" s="93">
        <f>SUM(R11:R12)</f>
        <v>1395.1166666666668</v>
      </c>
      <c r="S14" s="93">
        <f>SUM(S11:S12)</f>
        <v>1415.3500000000001</v>
      </c>
      <c r="T14" s="99">
        <f>SUM(T11:T12)</f>
        <v>1434.2921576263984</v>
      </c>
    </row>
    <row r="15" spans="1:21" x14ac:dyDescent="0.3">
      <c r="T15" s="13"/>
    </row>
  </sheetData>
  <mergeCells count="2">
    <mergeCell ref="N5:T5"/>
    <mergeCell ref="M10:Q10"/>
  </mergeCells>
  <phoneticPr fontId="12" type="noConversion"/>
  <hyperlinks>
    <hyperlink ref="A1" r:id="rId1" tooltip="https://irac.pe.ca/wp-content/uploads/2023-general-rate-application-june-20-2022.pdf" display="https://irac.pe.ca/wp-content/uploads/2023-General-Rate-Application-June-20-2022.pdf" xr:uid="{336B8B5A-A876-4D90-810F-5201D0C30518}"/>
  </hyperlinks>
  <pageMargins left="0.7" right="0.7" top="0.75" bottom="0.75" header="0.3" footer="0.3"/>
  <pageSetup paperSize="9" orientation="portrait" r:id="rId2"/>
  <drawing r:id="rId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 A c t i v e ! 4 1 6 5 0 3 2 9 . 1 < / d o c u m e n t i d >  
     < s e n d e r i d > J A N E T . M A C N E I L < / s e n d e r i d >  
     < s e n d e r e m a i l > J A N E T . M A C N E I L @ M C I N N E S C O O P E R . C O M < / s e n d e r e m a i l >  
     < l a s t m o d i f i e d > 2 0 2 3 - 0 7 - 1 4 T 1 2 : 1 8 : 3 6 . 0 0 0 0 0 0 0 - 0 3 : 0 0 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Collections from MECL 22-23</vt:lpstr>
      <vt:lpstr>ME GRA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Angie</dc:creator>
  <cp:lastModifiedBy>Angie Brown</cp:lastModifiedBy>
  <cp:lastPrinted>2023-06-22T14:35:31Z</cp:lastPrinted>
  <dcterms:created xsi:type="dcterms:W3CDTF">2015-06-05T18:17:20Z</dcterms:created>
  <dcterms:modified xsi:type="dcterms:W3CDTF">2023-07-14T15:18:36Z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7c0209-0049-4fa3-802d-b18399cd3e3b_Enabled">
    <vt:lpwstr>true</vt:lpwstr>
  </property>
  <property fmtid="{D5CDD505-2E9C-101B-9397-08002B2CF9AE}" pid="3" name="MSIP_Label_827c0209-0049-4fa3-802d-b18399cd3e3b_SetDate">
    <vt:lpwstr>2023-06-20T17:36:48Z</vt:lpwstr>
  </property>
  <property fmtid="{D5CDD505-2E9C-101B-9397-08002B2CF9AE}" pid="4" name="MSIP_Label_827c0209-0049-4fa3-802d-b18399cd3e3b_Method">
    <vt:lpwstr>Standard</vt:lpwstr>
  </property>
  <property fmtid="{D5CDD505-2E9C-101B-9397-08002B2CF9AE}" pid="5" name="MSIP_Label_827c0209-0049-4fa3-802d-b18399cd3e3b_Name">
    <vt:lpwstr>Public - test</vt:lpwstr>
  </property>
  <property fmtid="{D5CDD505-2E9C-101B-9397-08002B2CF9AE}" pid="6" name="MSIP_Label_827c0209-0049-4fa3-802d-b18399cd3e3b_SiteId">
    <vt:lpwstr>296ae229-6f10-4f4a-a0d6-f390ed73d8e3</vt:lpwstr>
  </property>
  <property fmtid="{D5CDD505-2E9C-101B-9397-08002B2CF9AE}" pid="7" name="MSIP_Label_827c0209-0049-4fa3-802d-b18399cd3e3b_ActionId">
    <vt:lpwstr>5ffc91fe-d9ed-4c8a-8bdf-634d8a955c43</vt:lpwstr>
  </property>
  <property fmtid="{D5CDD505-2E9C-101B-9397-08002B2CF9AE}" pid="8" name="MSIP_Label_827c0209-0049-4fa3-802d-b18399cd3e3b_ContentBits">
    <vt:lpwstr>0</vt:lpwstr>
  </property>
</Properties>
</file>