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users\FIN\Regulation\Applications and Filings\UE19-08 (GRA) Filing Requirements\Rate Design\Interrogatories\Commission Staff\"/>
    </mc:Choice>
  </mc:AlternateContent>
  <xr:revisionPtr revIDLastSave="0" documentId="13_ncr:1_{206401DF-9988-4913-AD4B-BD2CDE7E19E0}" xr6:coauthVersionLast="36" xr6:coauthVersionMax="36" xr10:uidLastSave="{00000000-0000-0000-0000-000000000000}"/>
  <bookViews>
    <workbookView xWindow="0" yWindow="0" windowWidth="28800" windowHeight="11625" xr2:uid="{53C53FBA-380D-4504-B123-590BAD557E71}"/>
  </bookViews>
  <sheets>
    <sheet name="Table 1" sheetId="1" r:id="rId1"/>
    <sheet name="Attachment 1" sheetId="2" r:id="rId2"/>
  </sheets>
  <definedNames>
    <definedName name="_xlnm.Print_Area" localSheetId="1">'Attachment 1'!$A$1:$X$50</definedName>
    <definedName name="_xlnm.Print_Area" localSheetId="0">'Table 1'!$A$1:$D$13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2" l="1"/>
  <c r="X43" i="2"/>
  <c r="V43" i="2"/>
  <c r="V42" i="2"/>
  <c r="X42" i="2" s="1"/>
  <c r="X41" i="2"/>
  <c r="V41" i="2"/>
  <c r="E31" i="2"/>
  <c r="E34" i="2" s="1"/>
  <c r="G29" i="2"/>
  <c r="H28" i="2"/>
  <c r="J28" i="2" s="1"/>
  <c r="G28" i="2"/>
  <c r="P19" i="2"/>
  <c r="E15" i="2"/>
  <c r="E18" i="2" s="1"/>
  <c r="G14" i="2"/>
  <c r="G30" i="2" s="1"/>
  <c r="X13" i="2"/>
  <c r="V13" i="2"/>
  <c r="J13" i="2"/>
  <c r="H13" i="2"/>
  <c r="H29" i="2" s="1"/>
  <c r="J29" i="2" s="1"/>
  <c r="X12" i="2"/>
  <c r="V12" i="2"/>
  <c r="H12" i="2"/>
  <c r="J12" i="2" s="1"/>
  <c r="X11" i="2"/>
  <c r="V11" i="2"/>
  <c r="G11" i="2"/>
  <c r="H11" i="2" s="1"/>
  <c r="H27" i="2" l="1"/>
  <c r="J11" i="2"/>
  <c r="H17" i="2"/>
  <c r="H14" i="2"/>
  <c r="H15" i="2" s="1"/>
  <c r="G27" i="2"/>
  <c r="C12" i="1"/>
  <c r="C7" i="1"/>
  <c r="B12" i="1"/>
  <c r="D11" i="1"/>
  <c r="D10" i="1"/>
  <c r="B7" i="1"/>
  <c r="D6" i="1"/>
  <c r="D7" i="1" s="1"/>
  <c r="D5" i="1"/>
  <c r="H33" i="2" l="1"/>
  <c r="J33" i="2" s="1"/>
  <c r="J17" i="2"/>
  <c r="J14" i="2"/>
  <c r="J15" i="2" s="1"/>
  <c r="H30" i="2"/>
  <c r="J30" i="2" s="1"/>
  <c r="J27" i="2"/>
  <c r="J31" i="2" s="1"/>
  <c r="D12" i="1"/>
  <c r="J18" i="2" l="1"/>
  <c r="H31" i="2"/>
  <c r="J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T7" authorId="0" shapeId="0" xr:uid="{52C545F0-B8A6-4610-8C1A-A804B82B87D3}">
      <text>
        <r>
          <rPr>
            <b/>
            <sz val="9"/>
            <color indexed="81"/>
            <rFont val="Tahoma"/>
            <family val="2"/>
          </rPr>
          <t>Meter read at beginning of month, so reading is usage for previous month</t>
        </r>
      </text>
    </comment>
    <comment ref="O12" authorId="0" shapeId="0" xr:uid="{F49DBF77-BA06-4C56-8C6B-9C16ECF2413C}">
      <text>
        <r>
          <rPr>
            <b/>
            <sz val="9"/>
            <color indexed="81"/>
            <rFont val="Tahoma"/>
            <family val="2"/>
          </rPr>
          <t>NCP day for Cohort 6 - Farms &gt; 5,000 kWh</t>
        </r>
      </text>
    </comment>
    <comment ref="O13" authorId="0" shapeId="0" xr:uid="{8059844B-7CE2-4919-8D44-F7AD0B962484}">
      <text>
        <r>
          <rPr>
            <b/>
            <sz val="9"/>
            <color indexed="81"/>
            <rFont val="Tahoma"/>
            <family val="2"/>
          </rPr>
          <t>NCP day for Cohort 7 - Other &gt; 5,000 kWh</t>
        </r>
      </text>
    </comment>
    <comment ref="T37" authorId="0" shapeId="0" xr:uid="{3B358E4D-504A-470D-9E0E-7BCEDAD37097}">
      <text>
        <r>
          <rPr>
            <b/>
            <sz val="9"/>
            <color indexed="81"/>
            <rFont val="Tahoma"/>
            <family val="2"/>
          </rPr>
          <t>Meter read at beginning of month, so reading is usage for previous month</t>
        </r>
      </text>
    </comment>
  </commentList>
</comments>
</file>

<file path=xl/sharedStrings.xml><?xml version="1.0" encoding="utf-8"?>
<sst xmlns="http://schemas.openxmlformats.org/spreadsheetml/2006/main" count="121" uniqueCount="52">
  <si>
    <t>Cohort 7 - Other &gt; 5,000 kWh</t>
  </si>
  <si>
    <t>Less: 14 Accounts moved to Cohort 6</t>
  </si>
  <si>
    <t>Revised Cohort 7</t>
  </si>
  <si>
    <t>2017 Cohort 7</t>
  </si>
  <si>
    <t>RTC Ratio (%)</t>
  </si>
  <si>
    <t>Allocated Costs ($)</t>
  </si>
  <si>
    <t>Base Revenue ($)</t>
  </si>
  <si>
    <t>Cohort 6 - Farms &gt; 5,000 kWh</t>
  </si>
  <si>
    <t>2017 Cohort 6</t>
  </si>
  <si>
    <t>Revised Cohort 6</t>
  </si>
  <si>
    <t>Table 1</t>
  </si>
  <si>
    <t>Plus: 14 Accounts moved from Cohort 7</t>
  </si>
  <si>
    <t>Table IR-9e: Reassignment of 14 accounts</t>
  </si>
  <si>
    <t>Cohort 7 - Other &gt; 5,000 - March 2019 to February 2020</t>
  </si>
  <si>
    <t>From Table IR-16a-1</t>
  </si>
  <si>
    <t>Subtract 14 accounts</t>
  </si>
  <si>
    <t>Revised</t>
  </si>
  <si>
    <t>allocated</t>
  </si>
  <si>
    <t>Premise 92365</t>
  </si>
  <si>
    <t>Total group of 14</t>
  </si>
  <si>
    <t>Combined</t>
  </si>
  <si>
    <t>Cost</t>
  </si>
  <si>
    <t>costs</t>
  </si>
  <si>
    <t>Farms &gt; 5,000 kWh NCPs</t>
  </si>
  <si>
    <t>Month</t>
  </si>
  <si>
    <t>Estimated</t>
  </si>
  <si>
    <t>NCP</t>
  </si>
  <si>
    <t>allocators</t>
  </si>
  <si>
    <t>( $000 )</t>
  </si>
  <si>
    <t>Year</t>
  </si>
  <si>
    <t>Day</t>
  </si>
  <si>
    <t>hr ending</t>
  </si>
  <si>
    <t>kW</t>
  </si>
  <si>
    <t>kWh</t>
  </si>
  <si>
    <t>Number of customers</t>
  </si>
  <si>
    <t>Dec</t>
  </si>
  <si>
    <t>1CP  ( kW )</t>
  </si>
  <si>
    <t>Jan</t>
  </si>
  <si>
    <t>NCP  ( kW )</t>
  </si>
  <si>
    <t>Energy sales  ( GWh )</t>
  </si>
  <si>
    <t>System 1CP - hour ending 18:00 January 17, 2020 (for Mar 2019 to Feb 2020)</t>
  </si>
  <si>
    <t>Premise 92365:</t>
  </si>
  <si>
    <t>kW for 1CP hour</t>
  </si>
  <si>
    <t>727628 kWh metered at start of Feb 1, 2020</t>
  </si>
  <si>
    <t>2017 base revenue  ( $000 )</t>
  </si>
  <si>
    <t>kWh for January</t>
  </si>
  <si>
    <t>RTC ratio  ( % )</t>
  </si>
  <si>
    <t>Total group of 14:</t>
  </si>
  <si>
    <t>estimated kW for 1CP hour</t>
  </si>
  <si>
    <t>Cohort 6 - Farms &gt; 5,000 - March 2019 to February 2020</t>
  </si>
  <si>
    <t>Add 14 Cohort 7 accounts</t>
  </si>
  <si>
    <t>IR-9e -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</si>
</sst>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/>
    <xf numFmtId="165" fontId="3" fillId="0" borderId="1" xfId="2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6" fontId="3" fillId="0" borderId="6" xfId="0" quotePrefix="1" applyNumberFormat="1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6" fontId="3" fillId="0" borderId="0" xfId="0" quotePrefix="1" applyNumberFormat="1" applyFont="1" applyBorder="1" applyAlignment="1">
      <alignment horizontal="center"/>
    </xf>
    <xf numFmtId="0" fontId="3" fillId="0" borderId="0" xfId="0" applyFont="1" applyBorder="1"/>
    <xf numFmtId="20" fontId="3" fillId="0" borderId="0" xfId="0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Fill="1"/>
    <xf numFmtId="164" fontId="3" fillId="0" borderId="0" xfId="1" applyNumberFormat="1" applyFont="1" applyBorder="1"/>
    <xf numFmtId="164" fontId="3" fillId="0" borderId="0" xfId="0" applyNumberFormat="1" applyFont="1" applyBorder="1"/>
    <xf numFmtId="166" fontId="3" fillId="0" borderId="0" xfId="1" applyNumberFormat="1" applyFont="1" applyFill="1" applyBorder="1"/>
    <xf numFmtId="166" fontId="3" fillId="0" borderId="0" xfId="1" applyNumberFormat="1" applyFont="1"/>
    <xf numFmtId="166" fontId="3" fillId="0" borderId="0" xfId="1" applyNumberFormat="1" applyFont="1" applyBorder="1"/>
    <xf numFmtId="164" fontId="3" fillId="0" borderId="5" xfId="0" applyNumberFormat="1" applyFont="1" applyBorder="1"/>
    <xf numFmtId="164" fontId="3" fillId="0" borderId="5" xfId="1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ACD4-1764-43E2-83A3-A107A7CEE72C}">
  <dimension ref="A2:D12"/>
  <sheetViews>
    <sheetView tabSelected="1" workbookViewId="0">
      <selection activeCell="D28" sqref="D28"/>
    </sheetView>
  </sheetViews>
  <sheetFormatPr defaultRowHeight="14.25" x14ac:dyDescent="0.2"/>
  <cols>
    <col min="1" max="1" width="26.5703125" style="1" bestFit="1" customWidth="1"/>
    <col min="2" max="2" width="9.5703125" style="1" bestFit="1" customWidth="1"/>
    <col min="3" max="3" width="14" style="1" customWidth="1"/>
    <col min="4" max="4" width="9.28515625" style="1" bestFit="1" customWidth="1"/>
    <col min="5" max="16384" width="9.140625" style="1"/>
  </cols>
  <sheetData>
    <row r="2" spans="1:4" ht="15" x14ac:dyDescent="0.25">
      <c r="A2" s="27" t="s">
        <v>10</v>
      </c>
      <c r="B2" s="28"/>
      <c r="C2" s="28"/>
      <c r="D2" s="29"/>
    </row>
    <row r="3" spans="1:4" ht="15" x14ac:dyDescent="0.25">
      <c r="A3" s="27" t="s">
        <v>0</v>
      </c>
      <c r="B3" s="28"/>
      <c r="C3" s="28"/>
      <c r="D3" s="29"/>
    </row>
    <row r="4" spans="1:4" ht="57" x14ac:dyDescent="0.2">
      <c r="A4" s="2"/>
      <c r="B4" s="3" t="s">
        <v>3</v>
      </c>
      <c r="C4" s="3" t="s">
        <v>1</v>
      </c>
      <c r="D4" s="3" t="s">
        <v>2</v>
      </c>
    </row>
    <row r="5" spans="1:4" x14ac:dyDescent="0.2">
      <c r="A5" s="2" t="s">
        <v>5</v>
      </c>
      <c r="B5" s="4">
        <v>1752</v>
      </c>
      <c r="C5" s="4">
        <v>-1385</v>
      </c>
      <c r="D5" s="4">
        <f>SUM(B5:C5)</f>
        <v>367</v>
      </c>
    </row>
    <row r="6" spans="1:4" x14ac:dyDescent="0.2">
      <c r="A6" s="2" t="s">
        <v>6</v>
      </c>
      <c r="B6" s="4">
        <v>1140</v>
      </c>
      <c r="C6" s="4">
        <v>-945</v>
      </c>
      <c r="D6" s="4">
        <f>SUM(B6:C6)</f>
        <v>195</v>
      </c>
    </row>
    <row r="7" spans="1:4" x14ac:dyDescent="0.2">
      <c r="A7" s="2" t="s">
        <v>4</v>
      </c>
      <c r="B7" s="5">
        <f>+B6/B5</f>
        <v>0.65068493150684936</v>
      </c>
      <c r="C7" s="5">
        <f>+C6/C5</f>
        <v>0.68231046931407946</v>
      </c>
      <c r="D7" s="5">
        <f>+D6/D5</f>
        <v>0.53133514986376018</v>
      </c>
    </row>
    <row r="8" spans="1:4" ht="15" x14ac:dyDescent="0.25">
      <c r="A8" s="27" t="s">
        <v>7</v>
      </c>
      <c r="B8" s="28"/>
      <c r="C8" s="28"/>
      <c r="D8" s="29"/>
    </row>
    <row r="9" spans="1:4" ht="57" x14ac:dyDescent="0.2">
      <c r="A9" s="2"/>
      <c r="B9" s="3" t="s">
        <v>8</v>
      </c>
      <c r="C9" s="3" t="s">
        <v>11</v>
      </c>
      <c r="D9" s="3" t="s">
        <v>9</v>
      </c>
    </row>
    <row r="10" spans="1:4" x14ac:dyDescent="0.2">
      <c r="A10" s="2" t="s">
        <v>5</v>
      </c>
      <c r="B10" s="4">
        <v>5663</v>
      </c>
      <c r="C10" s="4">
        <v>1385</v>
      </c>
      <c r="D10" s="4">
        <f>SUM(B10:C10)</f>
        <v>7048</v>
      </c>
    </row>
    <row r="11" spans="1:4" x14ac:dyDescent="0.2">
      <c r="A11" s="2" t="s">
        <v>6</v>
      </c>
      <c r="B11" s="4">
        <v>4816</v>
      </c>
      <c r="C11" s="4">
        <v>945</v>
      </c>
      <c r="D11" s="4">
        <f>SUM(B11:C11)</f>
        <v>5761</v>
      </c>
    </row>
    <row r="12" spans="1:4" x14ac:dyDescent="0.2">
      <c r="A12" s="2" t="s">
        <v>4</v>
      </c>
      <c r="B12" s="5">
        <f>+B11/B10</f>
        <v>0.85043263288009885</v>
      </c>
      <c r="C12" s="5">
        <f>+C11/C10</f>
        <v>0.68231046931407946</v>
      </c>
      <c r="D12" s="5">
        <f>+D11/D10</f>
        <v>0.81739500567536894</v>
      </c>
    </row>
  </sheetData>
  <mergeCells count="3">
    <mergeCell ref="A3:D3"/>
    <mergeCell ref="A8:D8"/>
    <mergeCell ref="A2:D2"/>
  </mergeCells>
  <printOptions horizontalCentered="1"/>
  <pageMargins left="0.7" right="0.7" top="0.75" bottom="0.75" header="0.3" footer="0.3"/>
  <pageSetup orientation="portrait" r:id="rId1"/>
  <headerFooter>
    <oddHeader>&amp;R&amp;"Arial,Regular"IR-9e - 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94F8C-0219-4763-AC9F-259656188B86}">
  <sheetPr>
    <pageSetUpPr fitToPage="1"/>
  </sheetPr>
  <dimension ref="A1:X49"/>
  <sheetViews>
    <sheetView tabSelected="1" workbookViewId="0">
      <selection activeCell="D28" sqref="D28"/>
    </sheetView>
  </sheetViews>
  <sheetFormatPr defaultRowHeight="14.25" x14ac:dyDescent="0.2"/>
  <cols>
    <col min="1" max="3" width="9.140625" style="1"/>
    <col min="4" max="5" width="10.7109375" style="1" customWidth="1"/>
    <col min="6" max="6" width="1.7109375" style="1" customWidth="1"/>
    <col min="7" max="8" width="10.7109375" style="1" customWidth="1"/>
    <col min="9" max="9" width="1.7109375" style="1" customWidth="1"/>
    <col min="10" max="10" width="10.7109375" style="1" customWidth="1"/>
    <col min="11" max="11" width="0" style="1" hidden="1" customWidth="1"/>
    <col min="12" max="12" width="9.140625" style="1"/>
    <col min="13" max="13" width="9.28515625" style="1" bestFit="1" customWidth="1"/>
    <col min="14" max="14" width="9.140625" style="1"/>
    <col min="15" max="15" width="9.28515625" style="1" bestFit="1" customWidth="1"/>
    <col min="16" max="16" width="11.5703125" style="1" bestFit="1" customWidth="1"/>
    <col min="17" max="17" width="9.28515625" style="1" bestFit="1" customWidth="1"/>
    <col min="18" max="18" width="9.140625" style="1"/>
    <col min="19" max="20" width="9.28515625" style="1" bestFit="1" customWidth="1"/>
    <col min="21" max="21" width="11.5703125" style="1" bestFit="1" customWidth="1"/>
    <col min="22" max="22" width="9.28515625" style="1" bestFit="1" customWidth="1"/>
    <col min="23" max="23" width="9.140625" style="1"/>
    <col min="24" max="24" width="9.28515625" style="1" bestFit="1" customWidth="1"/>
    <col min="25" max="16384" width="9.140625" style="1"/>
  </cols>
  <sheetData>
    <row r="1" spans="1:24" x14ac:dyDescent="0.2">
      <c r="X1" s="26" t="s">
        <v>51</v>
      </c>
    </row>
    <row r="2" spans="1:24" ht="15" x14ac:dyDescent="0.2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4" spans="1:24" x14ac:dyDescent="0.2">
      <c r="D4" s="6"/>
      <c r="E4" s="6"/>
      <c r="F4" s="6"/>
      <c r="G4" s="7" t="s">
        <v>13</v>
      </c>
      <c r="H4" s="6"/>
      <c r="I4" s="6"/>
      <c r="J4" s="6"/>
    </row>
    <row r="5" spans="1:24" x14ac:dyDescent="0.2">
      <c r="D5" s="6" t="s">
        <v>14</v>
      </c>
      <c r="E5" s="6"/>
      <c r="G5" s="6" t="s">
        <v>15</v>
      </c>
      <c r="H5" s="6"/>
      <c r="J5" s="7" t="s">
        <v>16</v>
      </c>
    </row>
    <row r="6" spans="1:24" x14ac:dyDescent="0.2">
      <c r="D6" s="8"/>
      <c r="E6" s="8">
        <v>2017</v>
      </c>
      <c r="G6" s="8"/>
      <c r="H6" s="8">
        <v>2017</v>
      </c>
      <c r="J6" s="8">
        <v>2017</v>
      </c>
    </row>
    <row r="7" spans="1:24" x14ac:dyDescent="0.2">
      <c r="D7" s="8"/>
      <c r="E7" s="8" t="s">
        <v>17</v>
      </c>
      <c r="G7" s="8"/>
      <c r="H7" s="8" t="s">
        <v>17</v>
      </c>
      <c r="J7" s="8" t="s">
        <v>17</v>
      </c>
      <c r="S7" s="6" t="s">
        <v>18</v>
      </c>
      <c r="T7" s="6"/>
      <c r="U7" s="6" t="s">
        <v>19</v>
      </c>
      <c r="V7" s="6"/>
      <c r="X7" s="1" t="s">
        <v>20</v>
      </c>
    </row>
    <row r="8" spans="1:24" x14ac:dyDescent="0.2">
      <c r="D8" s="8" t="s">
        <v>21</v>
      </c>
      <c r="E8" s="8" t="s">
        <v>22</v>
      </c>
      <c r="G8" s="8" t="s">
        <v>21</v>
      </c>
      <c r="H8" s="8" t="s">
        <v>22</v>
      </c>
      <c r="J8" s="8" t="s">
        <v>22</v>
      </c>
      <c r="N8" s="6"/>
      <c r="O8" s="6" t="s">
        <v>23</v>
      </c>
      <c r="P8" s="6"/>
      <c r="Q8" s="6"/>
      <c r="T8" s="8" t="s">
        <v>24</v>
      </c>
      <c r="U8" s="8" t="s">
        <v>24</v>
      </c>
      <c r="V8" s="1" t="s">
        <v>25</v>
      </c>
      <c r="X8" s="8" t="s">
        <v>26</v>
      </c>
    </row>
    <row r="9" spans="1:24" ht="15" thickBot="1" x14ac:dyDescent="0.25">
      <c r="D9" s="9" t="s">
        <v>27</v>
      </c>
      <c r="E9" s="10" t="s">
        <v>28</v>
      </c>
      <c r="F9" s="11"/>
      <c r="G9" s="9" t="s">
        <v>27</v>
      </c>
      <c r="H9" s="10" t="s">
        <v>28</v>
      </c>
      <c r="I9" s="11"/>
      <c r="J9" s="10" t="s">
        <v>28</v>
      </c>
      <c r="M9" s="9" t="s">
        <v>29</v>
      </c>
      <c r="N9" s="9" t="s">
        <v>24</v>
      </c>
      <c r="O9" s="9" t="s">
        <v>30</v>
      </c>
      <c r="P9" s="9" t="s">
        <v>31</v>
      </c>
      <c r="Q9" s="9" t="s">
        <v>32</v>
      </c>
      <c r="R9" s="11"/>
      <c r="S9" s="9" t="s">
        <v>32</v>
      </c>
      <c r="T9" s="9" t="s">
        <v>33</v>
      </c>
      <c r="U9" s="9" t="s">
        <v>33</v>
      </c>
      <c r="V9" s="9" t="s">
        <v>32</v>
      </c>
      <c r="W9" s="11"/>
      <c r="X9" s="9" t="s">
        <v>32</v>
      </c>
    </row>
    <row r="10" spans="1:24" x14ac:dyDescent="0.2">
      <c r="D10" s="12"/>
      <c r="E10" s="13"/>
      <c r="F10" s="14"/>
      <c r="G10" s="12"/>
      <c r="H10" s="13"/>
      <c r="I10" s="14"/>
      <c r="J10" s="13"/>
      <c r="N10" s="8"/>
      <c r="O10" s="8"/>
      <c r="P10" s="15"/>
      <c r="Q10" s="16"/>
      <c r="S10" s="16"/>
      <c r="T10" s="16"/>
      <c r="U10" s="16"/>
      <c r="V10" s="16"/>
      <c r="X10" s="17"/>
    </row>
    <row r="11" spans="1:24" x14ac:dyDescent="0.2">
      <c r="A11" s="1" t="s">
        <v>34</v>
      </c>
      <c r="D11" s="18">
        <v>45</v>
      </c>
      <c r="E11" s="19">
        <v>13.287182011702559</v>
      </c>
      <c r="G11" s="16">
        <f>-14</f>
        <v>-14</v>
      </c>
      <c r="H11" s="16">
        <f t="shared" ref="H11:H13" si="0">E11*G11/D11</f>
        <v>-4.1337899591963518</v>
      </c>
      <c r="I11" s="16"/>
      <c r="J11" s="16">
        <f>E11+H11</f>
        <v>9.1533920525062058</v>
      </c>
      <c r="M11" s="1">
        <v>2019</v>
      </c>
      <c r="N11" s="8" t="s">
        <v>35</v>
      </c>
      <c r="O11" s="8">
        <v>9</v>
      </c>
      <c r="P11" s="15">
        <v>0.375</v>
      </c>
      <c r="Q11" s="17">
        <v>10588</v>
      </c>
      <c r="S11" s="16">
        <v>646</v>
      </c>
      <c r="T11" s="1">
        <v>423527</v>
      </c>
      <c r="U11" s="16">
        <v>1032120</v>
      </c>
      <c r="V11" s="17">
        <f t="shared" ref="V11" si="1">S11*U11/T11</f>
        <v>1574.2786646423958</v>
      </c>
      <c r="X11" s="17">
        <f t="shared" ref="X11" si="2">Q11+V11</f>
        <v>12162.278664642396</v>
      </c>
    </row>
    <row r="12" spans="1:24" x14ac:dyDescent="0.2">
      <c r="A12" s="1" t="s">
        <v>36</v>
      </c>
      <c r="D12" s="20">
        <v>3.3361793914691642</v>
      </c>
      <c r="E12" s="19">
        <v>615.40680928878146</v>
      </c>
      <c r="G12" s="21">
        <v>-2.4</v>
      </c>
      <c r="H12" s="16">
        <f t="shared" si="0"/>
        <v>-442.71490498077043</v>
      </c>
      <c r="I12" s="16"/>
      <c r="J12" s="16">
        <f t="shared" ref="J12:J14" si="3">E12+H12</f>
        <v>172.69190430801103</v>
      </c>
      <c r="M12" s="1">
        <v>2020</v>
      </c>
      <c r="N12" s="8" t="s">
        <v>37</v>
      </c>
      <c r="O12" s="8">
        <v>3</v>
      </c>
      <c r="P12" s="15">
        <v>0.375</v>
      </c>
      <c r="Q12" s="16">
        <v>10692</v>
      </c>
      <c r="S12" s="16">
        <v>1219</v>
      </c>
      <c r="T12" s="1">
        <v>757628</v>
      </c>
      <c r="U12" s="16">
        <v>1551748</v>
      </c>
      <c r="V12" s="16">
        <f>S12*U12/T12</f>
        <v>2496.7144984081897</v>
      </c>
      <c r="X12" s="17">
        <f>Q12+V12</f>
        <v>13188.71449840819</v>
      </c>
    </row>
    <row r="13" spans="1:24" x14ac:dyDescent="0.2">
      <c r="A13" s="1" t="s">
        <v>38</v>
      </c>
      <c r="D13" s="21">
        <v>4.6635528940324278</v>
      </c>
      <c r="E13" s="19">
        <v>250.90426172064144</v>
      </c>
      <c r="G13" s="21">
        <v>-4</v>
      </c>
      <c r="H13" s="16">
        <f t="shared" si="0"/>
        <v>-215.20438808934998</v>
      </c>
      <c r="I13" s="16"/>
      <c r="J13" s="16">
        <f>E13+H13</f>
        <v>35.699873631291467</v>
      </c>
      <c r="M13" s="1">
        <v>2020</v>
      </c>
      <c r="N13" s="8" t="s">
        <v>37</v>
      </c>
      <c r="O13" s="8">
        <v>31</v>
      </c>
      <c r="P13" s="15">
        <v>0.33333333333333331</v>
      </c>
      <c r="Q13" s="17">
        <v>8443</v>
      </c>
      <c r="S13" s="16">
        <v>1971</v>
      </c>
      <c r="T13" s="1">
        <v>757628</v>
      </c>
      <c r="U13" s="16">
        <v>1551748</v>
      </c>
      <c r="V13" s="17">
        <f t="shared" ref="V13" si="4">S13*U13/T13</f>
        <v>4036.9354194934717</v>
      </c>
      <c r="X13" s="17">
        <f t="shared" ref="X13" si="5">Q13+V13</f>
        <v>12479.935419493471</v>
      </c>
    </row>
    <row r="14" spans="1:24" x14ac:dyDescent="0.2">
      <c r="A14" s="1" t="s">
        <v>39</v>
      </c>
      <c r="D14" s="22">
        <v>10.5</v>
      </c>
      <c r="E14" s="23">
        <v>871.97329376403002</v>
      </c>
      <c r="G14" s="21">
        <f>-8.7</f>
        <v>-8.6999999999999993</v>
      </c>
      <c r="H14" s="24">
        <f>E14*G14/D14</f>
        <v>-722.49215769019634</v>
      </c>
      <c r="I14" s="16"/>
      <c r="J14" s="24">
        <f t="shared" si="3"/>
        <v>149.48113607383368</v>
      </c>
    </row>
    <row r="15" spans="1:24" x14ac:dyDescent="0.2">
      <c r="D15" s="16"/>
      <c r="E15" s="16">
        <f>SUM(E11:E14)</f>
        <v>1751.5715467851555</v>
      </c>
      <c r="G15" s="16"/>
      <c r="H15" s="16">
        <f>SUM(H11:H14)</f>
        <v>-1384.545240719513</v>
      </c>
      <c r="I15" s="16"/>
      <c r="J15" s="16">
        <f>SUM(J11:J14)</f>
        <v>367.02630606564242</v>
      </c>
      <c r="N15" s="1" t="s">
        <v>40</v>
      </c>
    </row>
    <row r="16" spans="1:24" x14ac:dyDescent="0.2">
      <c r="D16" s="16"/>
      <c r="E16" s="16"/>
      <c r="G16" s="16"/>
      <c r="H16" s="16"/>
      <c r="I16" s="16"/>
      <c r="J16" s="16"/>
      <c r="N16" s="1" t="s">
        <v>41</v>
      </c>
      <c r="P16" s="16">
        <v>1410</v>
      </c>
      <c r="Q16" s="1" t="s">
        <v>42</v>
      </c>
      <c r="S16" s="1" t="s">
        <v>43</v>
      </c>
    </row>
    <row r="17" spans="1:17" x14ac:dyDescent="0.2">
      <c r="A17" s="1" t="s">
        <v>44</v>
      </c>
      <c r="D17" s="16"/>
      <c r="E17" s="16">
        <v>1140</v>
      </c>
      <c r="G17" s="16"/>
      <c r="H17" s="16">
        <f>E17*G14/D14</f>
        <v>-944.57142857142856</v>
      </c>
      <c r="I17" s="16"/>
      <c r="J17" s="16">
        <f>E17+H17</f>
        <v>195.42857142857144</v>
      </c>
      <c r="P17" s="16">
        <v>727628</v>
      </c>
      <c r="Q17" s="1" t="s">
        <v>45</v>
      </c>
    </row>
    <row r="18" spans="1:17" x14ac:dyDescent="0.2">
      <c r="A18" s="1" t="s">
        <v>46</v>
      </c>
      <c r="D18" s="16"/>
      <c r="E18" s="21">
        <f>100*E17/E15</f>
        <v>65.08440960304263</v>
      </c>
      <c r="G18" s="16"/>
      <c r="H18" s="16"/>
      <c r="I18" s="16"/>
      <c r="J18" s="21">
        <f>100*J17/J15</f>
        <v>53.246475306764296</v>
      </c>
      <c r="N18" s="1" t="s">
        <v>47</v>
      </c>
      <c r="P18" s="16">
        <v>1217647</v>
      </c>
      <c r="Q18" s="1" t="s">
        <v>45</v>
      </c>
    </row>
    <row r="19" spans="1:17" x14ac:dyDescent="0.2">
      <c r="D19" s="16"/>
      <c r="E19" s="21"/>
      <c r="G19" s="16"/>
      <c r="H19" s="16"/>
      <c r="I19" s="16"/>
      <c r="J19" s="16"/>
      <c r="P19" s="16">
        <f>P16*P18/P17</f>
        <v>2359.5604759574949</v>
      </c>
      <c r="Q19" s="1" t="s">
        <v>48</v>
      </c>
    </row>
    <row r="20" spans="1:17" x14ac:dyDescent="0.2">
      <c r="D20" s="6"/>
      <c r="E20" s="6"/>
      <c r="F20" s="6"/>
      <c r="G20" s="7" t="s">
        <v>49</v>
      </c>
      <c r="H20" s="6"/>
      <c r="I20" s="6"/>
      <c r="J20" s="6"/>
    </row>
    <row r="21" spans="1:17" x14ac:dyDescent="0.2">
      <c r="D21" s="6" t="s">
        <v>14</v>
      </c>
      <c r="E21" s="6"/>
      <c r="G21" s="6" t="s">
        <v>50</v>
      </c>
      <c r="H21" s="6"/>
      <c r="J21" s="7" t="s">
        <v>16</v>
      </c>
    </row>
    <row r="22" spans="1:17" x14ac:dyDescent="0.2">
      <c r="D22" s="8"/>
      <c r="E22" s="8">
        <v>2017</v>
      </c>
      <c r="G22" s="8"/>
      <c r="H22" s="8">
        <v>2017</v>
      </c>
      <c r="J22" s="8">
        <v>2017</v>
      </c>
    </row>
    <row r="23" spans="1:17" x14ac:dyDescent="0.2">
      <c r="D23" s="8"/>
      <c r="E23" s="8" t="s">
        <v>17</v>
      </c>
      <c r="G23" s="8"/>
      <c r="H23" s="8" t="s">
        <v>17</v>
      </c>
      <c r="J23" s="8" t="s">
        <v>17</v>
      </c>
    </row>
    <row r="24" spans="1:17" x14ac:dyDescent="0.2">
      <c r="D24" s="8" t="s">
        <v>21</v>
      </c>
      <c r="E24" s="8" t="s">
        <v>22</v>
      </c>
      <c r="G24" s="8" t="s">
        <v>21</v>
      </c>
      <c r="H24" s="8" t="s">
        <v>22</v>
      </c>
      <c r="J24" s="8" t="s">
        <v>22</v>
      </c>
    </row>
    <row r="25" spans="1:17" ht="15" thickBot="1" x14ac:dyDescent="0.25">
      <c r="D25" s="9" t="s">
        <v>27</v>
      </c>
      <c r="E25" s="10" t="s">
        <v>28</v>
      </c>
      <c r="F25" s="11"/>
      <c r="G25" s="9" t="s">
        <v>27</v>
      </c>
      <c r="H25" s="10" t="s">
        <v>28</v>
      </c>
      <c r="I25" s="11"/>
      <c r="J25" s="10" t="s">
        <v>28</v>
      </c>
    </row>
    <row r="27" spans="1:17" x14ac:dyDescent="0.2">
      <c r="A27" s="1" t="s">
        <v>34</v>
      </c>
      <c r="D27" s="16">
        <v>418</v>
      </c>
      <c r="E27" s="25">
        <v>123.42315735314821</v>
      </c>
      <c r="G27" s="16">
        <f>-G11</f>
        <v>14</v>
      </c>
      <c r="H27" s="16">
        <f>-H11</f>
        <v>4.1337899591963518</v>
      </c>
      <c r="I27" s="16"/>
      <c r="J27" s="16">
        <f>E27+H27</f>
        <v>127.55694731234456</v>
      </c>
    </row>
    <row r="28" spans="1:17" x14ac:dyDescent="0.2">
      <c r="A28" s="1" t="s">
        <v>36</v>
      </c>
      <c r="D28" s="21">
        <v>7.8</v>
      </c>
      <c r="E28" s="25">
        <v>1438.8234411875039</v>
      </c>
      <c r="G28" s="21">
        <f t="shared" ref="G28:H30" si="6">-G12</f>
        <v>2.4</v>
      </c>
      <c r="H28" s="16">
        <f t="shared" si="6"/>
        <v>442.71490498077043</v>
      </c>
      <c r="I28" s="16"/>
      <c r="J28" s="16">
        <f t="shared" ref="J28:J30" si="7">E28+H28</f>
        <v>1881.5383461682743</v>
      </c>
    </row>
    <row r="29" spans="1:17" x14ac:dyDescent="0.2">
      <c r="A29" s="1" t="s">
        <v>38</v>
      </c>
      <c r="D29" s="21">
        <v>10.7</v>
      </c>
      <c r="E29" s="25">
        <v>575.67173813901115</v>
      </c>
      <c r="G29" s="21">
        <f t="shared" si="6"/>
        <v>4</v>
      </c>
      <c r="H29" s="16">
        <f t="shared" si="6"/>
        <v>215.20438808934998</v>
      </c>
      <c r="I29" s="16"/>
      <c r="J29" s="16">
        <f t="shared" si="7"/>
        <v>790.87612622836116</v>
      </c>
    </row>
    <row r="30" spans="1:17" x14ac:dyDescent="0.2">
      <c r="A30" s="1" t="s">
        <v>39</v>
      </c>
      <c r="D30" s="21">
        <v>42.5</v>
      </c>
      <c r="E30" s="23">
        <v>3525.491109767248</v>
      </c>
      <c r="G30" s="21">
        <f t="shared" si="6"/>
        <v>8.6999999999999993</v>
      </c>
      <c r="H30" s="24">
        <f t="shared" si="6"/>
        <v>722.49215769019634</v>
      </c>
      <c r="I30" s="16"/>
      <c r="J30" s="24">
        <f t="shared" si="7"/>
        <v>4247.9832674574445</v>
      </c>
    </row>
    <row r="31" spans="1:17" x14ac:dyDescent="0.2">
      <c r="D31" s="16"/>
      <c r="E31" s="16">
        <f>SUM(E27:E30)</f>
        <v>5663.4094464469108</v>
      </c>
      <c r="G31" s="16"/>
      <c r="H31" s="16">
        <f>SUM(H27:H30)</f>
        <v>1384.545240719513</v>
      </c>
      <c r="I31" s="16"/>
      <c r="J31" s="16">
        <f>SUM(J27:J30)</f>
        <v>7047.9546871664243</v>
      </c>
    </row>
    <row r="32" spans="1:17" x14ac:dyDescent="0.2">
      <c r="D32" s="16"/>
      <c r="E32" s="16"/>
      <c r="G32" s="16"/>
      <c r="H32" s="16"/>
      <c r="I32" s="16"/>
      <c r="J32" s="16"/>
    </row>
    <row r="33" spans="1:24" x14ac:dyDescent="0.2">
      <c r="A33" s="1" t="s">
        <v>44</v>
      </c>
      <c r="D33" s="16"/>
      <c r="E33" s="16">
        <v>4816</v>
      </c>
      <c r="G33" s="16"/>
      <c r="H33" s="16">
        <f>-H17</f>
        <v>944.57142857142856</v>
      </c>
      <c r="I33" s="16"/>
      <c r="J33" s="16">
        <f t="shared" ref="J33" si="8">E33+H33</f>
        <v>5760.5714285714284</v>
      </c>
    </row>
    <row r="34" spans="1:24" x14ac:dyDescent="0.2">
      <c r="A34" s="1" t="s">
        <v>46</v>
      </c>
      <c r="D34" s="16"/>
      <c r="E34" s="21">
        <f>100*E33/E31</f>
        <v>85.037114931208876</v>
      </c>
      <c r="G34" s="16"/>
      <c r="H34" s="16"/>
      <c r="I34" s="16"/>
      <c r="J34" s="21">
        <f>100*J33/J31</f>
        <v>81.733945297077696</v>
      </c>
    </row>
    <row r="37" spans="1:24" x14ac:dyDescent="0.2">
      <c r="S37" s="6" t="s">
        <v>18</v>
      </c>
      <c r="T37" s="6"/>
      <c r="U37" s="6" t="s">
        <v>19</v>
      </c>
      <c r="V37" s="6"/>
      <c r="X37" s="1" t="s">
        <v>20</v>
      </c>
    </row>
    <row r="38" spans="1:24" x14ac:dyDescent="0.2">
      <c r="N38" s="6"/>
      <c r="O38" s="6" t="s">
        <v>23</v>
      </c>
      <c r="P38" s="6"/>
      <c r="Q38" s="6"/>
      <c r="T38" s="8" t="s">
        <v>24</v>
      </c>
      <c r="U38" s="8" t="s">
        <v>24</v>
      </c>
      <c r="V38" s="1" t="s">
        <v>25</v>
      </c>
      <c r="X38" s="8" t="s">
        <v>26</v>
      </c>
    </row>
    <row r="39" spans="1:24" ht="15" thickBot="1" x14ac:dyDescent="0.25">
      <c r="M39" s="9" t="s">
        <v>29</v>
      </c>
      <c r="N39" s="9" t="s">
        <v>24</v>
      </c>
      <c r="O39" s="9" t="s">
        <v>30</v>
      </c>
      <c r="P39" s="9" t="s">
        <v>31</v>
      </c>
      <c r="Q39" s="9" t="s">
        <v>32</v>
      </c>
      <c r="R39" s="11"/>
      <c r="S39" s="9" t="s">
        <v>32</v>
      </c>
      <c r="T39" s="9" t="s">
        <v>33</v>
      </c>
      <c r="U39" s="9" t="s">
        <v>33</v>
      </c>
      <c r="V39" s="9" t="s">
        <v>32</v>
      </c>
      <c r="W39" s="11"/>
      <c r="X39" s="9" t="s">
        <v>32</v>
      </c>
    </row>
    <row r="40" spans="1:24" x14ac:dyDescent="0.2">
      <c r="N40" s="8"/>
      <c r="O40" s="8"/>
      <c r="P40" s="15"/>
      <c r="Q40" s="16"/>
      <c r="S40" s="16"/>
      <c r="T40" s="16"/>
      <c r="U40" s="16"/>
      <c r="V40" s="16"/>
      <c r="X40" s="17"/>
    </row>
    <row r="41" spans="1:24" x14ac:dyDescent="0.2">
      <c r="M41" s="1">
        <v>2019</v>
      </c>
      <c r="N41" s="8" t="s">
        <v>35</v>
      </c>
      <c r="O41" s="8">
        <v>9</v>
      </c>
      <c r="P41" s="15">
        <v>0.375</v>
      </c>
      <c r="Q41" s="17">
        <v>10588</v>
      </c>
      <c r="S41" s="16">
        <v>646</v>
      </c>
      <c r="T41" s="1">
        <v>423527</v>
      </c>
      <c r="U41" s="16">
        <v>1032120</v>
      </c>
      <c r="V41" s="17">
        <f t="shared" ref="V41" si="9">S41*U41/T41</f>
        <v>1574.2786646423958</v>
      </c>
      <c r="X41" s="17">
        <f t="shared" ref="X41" si="10">Q41+V41</f>
        <v>12162.278664642396</v>
      </c>
    </row>
    <row r="42" spans="1:24" x14ac:dyDescent="0.2">
      <c r="M42" s="1">
        <v>2020</v>
      </c>
      <c r="N42" s="8" t="s">
        <v>37</v>
      </c>
      <c r="O42" s="8">
        <v>3</v>
      </c>
      <c r="P42" s="15">
        <v>0.375</v>
      </c>
      <c r="Q42" s="16">
        <v>10692</v>
      </c>
      <c r="S42" s="16">
        <v>1219</v>
      </c>
      <c r="T42" s="1">
        <v>757628</v>
      </c>
      <c r="U42" s="16">
        <v>1551748</v>
      </c>
      <c r="V42" s="16">
        <f>S42*U42/T42</f>
        <v>2496.7144984081897</v>
      </c>
      <c r="X42" s="17">
        <f>Q42+V42</f>
        <v>13188.71449840819</v>
      </c>
    </row>
    <row r="43" spans="1:24" x14ac:dyDescent="0.2">
      <c r="M43" s="1">
        <v>2020</v>
      </c>
      <c r="N43" s="8" t="s">
        <v>37</v>
      </c>
      <c r="O43" s="8">
        <v>31</v>
      </c>
      <c r="P43" s="15">
        <v>0.33333333333333331</v>
      </c>
      <c r="Q43" s="17">
        <v>8443</v>
      </c>
      <c r="S43" s="16">
        <v>1971</v>
      </c>
      <c r="T43" s="1">
        <v>757628</v>
      </c>
      <c r="U43" s="16">
        <v>1551748</v>
      </c>
      <c r="V43" s="17">
        <f t="shared" ref="V43" si="11">S43*U43/T43</f>
        <v>4036.9354194934717</v>
      </c>
      <c r="X43" s="17">
        <f t="shared" ref="X43" si="12">Q43+V43</f>
        <v>12479.935419493471</v>
      </c>
    </row>
    <row r="45" spans="1:24" x14ac:dyDescent="0.2">
      <c r="N45" s="1" t="s">
        <v>40</v>
      </c>
    </row>
    <row r="46" spans="1:24" x14ac:dyDescent="0.2">
      <c r="N46" s="1" t="s">
        <v>41</v>
      </c>
      <c r="P46" s="16">
        <v>1410</v>
      </c>
      <c r="Q46" s="1" t="s">
        <v>42</v>
      </c>
      <c r="S46" s="1" t="s">
        <v>43</v>
      </c>
    </row>
    <row r="47" spans="1:24" x14ac:dyDescent="0.2">
      <c r="P47" s="16">
        <v>727628</v>
      </c>
      <c r="Q47" s="1" t="s">
        <v>45</v>
      </c>
    </row>
    <row r="48" spans="1:24" x14ac:dyDescent="0.2">
      <c r="N48" s="1" t="s">
        <v>47</v>
      </c>
      <c r="P48" s="16">
        <v>1217647</v>
      </c>
      <c r="Q48" s="1" t="s">
        <v>45</v>
      </c>
    </row>
    <row r="49" spans="16:17" x14ac:dyDescent="0.2">
      <c r="P49" s="16">
        <f>P46*P48/P47</f>
        <v>2359.5604759574949</v>
      </c>
      <c r="Q49" s="1" t="s">
        <v>48</v>
      </c>
    </row>
  </sheetData>
  <mergeCells count="1">
    <mergeCell ref="A2:X2"/>
  </mergeCells>
  <pageMargins left="0.7" right="0.7" top="0.75" bottom="0.75" header="0.3" footer="0.3"/>
  <pageSetup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Attachment 1</vt:lpstr>
      <vt:lpstr>'Attachment 1'!Print_Area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Gloria</dc:creator>
  <cp:lastModifiedBy>Hughes, Sharon</cp:lastModifiedBy>
  <cp:lastPrinted>2023-03-17T18:08:44Z</cp:lastPrinted>
  <dcterms:created xsi:type="dcterms:W3CDTF">2023-02-13T19:24:25Z</dcterms:created>
  <dcterms:modified xsi:type="dcterms:W3CDTF">2023-03-17T18:08:49Z</dcterms:modified>
</cp:coreProperties>
</file>