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CIS and AMI Application\"/>
    </mc:Choice>
  </mc:AlternateContent>
  <xr:revisionPtr revIDLastSave="0" documentId="13_ncr:1_{4F8DA349-EE47-4B1F-A3D8-48DF91C5BADF}" xr6:coauthVersionLast="36" xr6:coauthVersionMax="36" xr10:uidLastSave="{00000000-0000-0000-0000-000000000000}"/>
  <bookViews>
    <workbookView xWindow="0" yWindow="0" windowWidth="28800" windowHeight="10875" xr2:uid="{00000000-000D-0000-FFFF-FFFF00000000}"/>
  </bookViews>
  <sheets>
    <sheet name="IDC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9" i="3" s="1"/>
  <c r="F7" i="3"/>
  <c r="H7" i="3"/>
  <c r="H5" i="3"/>
  <c r="H6" i="3"/>
  <c r="G9" i="3"/>
  <c r="D9" i="3"/>
  <c r="E6" i="3"/>
  <c r="F6" i="3" s="1"/>
  <c r="F9" i="3" l="1"/>
  <c r="D11" i="3"/>
  <c r="E11" i="3"/>
  <c r="G11" i="3" l="1"/>
  <c r="F11" i="3"/>
  <c r="E14" i="3" l="1"/>
  <c r="F14" i="3" s="1"/>
  <c r="G14" i="3" s="1"/>
  <c r="F13" i="3"/>
  <c r="G13" i="3" s="1"/>
  <c r="E13" i="3"/>
  <c r="D13" i="3"/>
  <c r="D15" i="3" s="1"/>
  <c r="H4" i="3"/>
  <c r="H11" i="3" l="1"/>
  <c r="H9" i="3"/>
  <c r="E15" i="3"/>
  <c r="F15" i="3"/>
  <c r="G15" i="3"/>
  <c r="H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</authors>
  <commentList>
    <comment ref="G11" authorId="0" shapeId="0" xr:uid="{9DBBB38B-3E95-499F-845C-FDE5F2DBDA5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Final year assumed to be in service mid-year.
</t>
        </r>
      </text>
    </comment>
  </commentList>
</comments>
</file>

<file path=xl/sharedStrings.xml><?xml version="1.0" encoding="utf-8"?>
<sst xmlns="http://schemas.openxmlformats.org/spreadsheetml/2006/main" count="20" uniqueCount="19">
  <si>
    <t>Ref</t>
  </si>
  <si>
    <t>1</t>
  </si>
  <si>
    <t>5</t>
  </si>
  <si>
    <t>6</t>
  </si>
  <si>
    <t>7</t>
  </si>
  <si>
    <t>8</t>
  </si>
  <si>
    <t>9</t>
  </si>
  <si>
    <t>Forecast Average Return on Rate Base*</t>
  </si>
  <si>
    <t>Average Number of Days to Finance</t>
  </si>
  <si>
    <t>Description</t>
  </si>
  <si>
    <t>TOTAL</t>
  </si>
  <si>
    <t>Proposed Annual Budget for IDC</t>
  </si>
  <si>
    <t>Average Balance of Work-in-Progress Subject to IDC</t>
  </si>
  <si>
    <t xml:space="preserve">Annual Gross Capital Budget </t>
  </si>
  <si>
    <t>Amounts not subject to IDC - AMI Meters &amp; Installation</t>
  </si>
  <si>
    <t>Annual Contributions</t>
  </si>
  <si>
    <t>Total Capital Applicable to IDC</t>
  </si>
  <si>
    <t>Estimated Interest During Construction</t>
  </si>
  <si>
    <t>Annual Contributions not subject to IDC - AMI Meters &amp;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</si>
</sst>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0" xfId="0" quotePrefix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/>
    <xf numFmtId="164" fontId="3" fillId="0" borderId="5" xfId="2" applyNumberFormat="1" applyFont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0" fontId="5" fillId="3" borderId="4" xfId="0" applyFont="1" applyFill="1" applyBorder="1"/>
    <xf numFmtId="164" fontId="5" fillId="3" borderId="5" xfId="2" applyNumberFormat="1" applyFont="1" applyFill="1" applyBorder="1"/>
    <xf numFmtId="0" fontId="3" fillId="0" borderId="5" xfId="0" applyFont="1" applyBorder="1"/>
    <xf numFmtId="10" fontId="3" fillId="0" borderId="5" xfId="3" applyNumberFormat="1" applyFont="1" applyBorder="1"/>
    <xf numFmtId="10" fontId="2" fillId="0" borderId="0" xfId="3" applyNumberFormat="1" applyFont="1"/>
    <xf numFmtId="165" fontId="3" fillId="0" borderId="5" xfId="1" applyNumberFormat="1" applyFont="1" applyBorder="1"/>
    <xf numFmtId="0" fontId="3" fillId="0" borderId="6" xfId="0" applyFont="1" applyBorder="1"/>
    <xf numFmtId="165" fontId="2" fillId="0" borderId="0" xfId="1" applyNumberFormat="1" applyFont="1"/>
    <xf numFmtId="165" fontId="2" fillId="0" borderId="0" xfId="0" applyNumberFormat="1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164" fontId="3" fillId="0" borderId="0" xfId="2" applyNumberFormat="1" applyFont="1" applyBorder="1"/>
    <xf numFmtId="165" fontId="3" fillId="0" borderId="0" xfId="1" applyNumberFormat="1" applyFont="1" applyBorder="1"/>
    <xf numFmtId="166" fontId="3" fillId="0" borderId="0" xfId="0" applyNumberFormat="1" applyFont="1" applyBorder="1"/>
    <xf numFmtId="165" fontId="5" fillId="3" borderId="0" xfId="1" applyNumberFormat="1" applyFont="1" applyFill="1" applyBorder="1"/>
    <xf numFmtId="165" fontId="3" fillId="0" borderId="7" xfId="0" applyNumberFormat="1" applyFont="1" applyBorder="1"/>
    <xf numFmtId="164" fontId="5" fillId="3" borderId="0" xfId="2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Applications%20and%20Filings/Rate%20Applications/2022/GRA%20Forecast/GRA%20Base%20Case%20March%202022/FinFrcst%20-%20Base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Notes"/>
      <sheetName val="BusinessPlan"/>
      <sheetName val="RateCaseFS"/>
      <sheetName val="RateBase"/>
      <sheetName val="Log"/>
      <sheetName val="Updates from 2020 Rate version"/>
      <sheetName val="Pg1"/>
      <sheetName val="Pg2"/>
      <sheetName val="Pg3"/>
      <sheetName val="Pg4"/>
      <sheetName val="IS"/>
      <sheetName val="BS"/>
      <sheetName val="CashFlow"/>
      <sheetName val="CASH"/>
      <sheetName val="Actual"/>
      <sheetName val="True-up"/>
      <sheetName val="Actuals"/>
      <sheetName val="Tax"/>
      <sheetName val="CostCapital"/>
      <sheetName val="Deferred"/>
      <sheetName val="Capital"/>
      <sheetName val="Bonds"/>
      <sheetName val="FITL"/>
      <sheetName val="Variance"/>
      <sheetName val="Operating"/>
      <sheetName val="CapBudget"/>
      <sheetName val="Budget"/>
      <sheetName val="06Capital"/>
      <sheetName val="SCFP"/>
      <sheetName val="Balance"/>
      <sheetName val="IncStmt"/>
      <sheetName val="Var"/>
      <sheetName val="SCFPold"/>
      <sheetName val="OldPg4"/>
      <sheetName val="Sheet1"/>
      <sheetName val="Plan Inputs"/>
      <sheetName val="Energy Input"/>
      <sheetName val="Chart for Strategic Issues"/>
      <sheetName val="Chart for Strategic Issues (2)"/>
      <sheetName val="Capital Chart for BOD Pres"/>
      <sheetName val="T &amp; D Capital Chart BOD Pres"/>
    </sheetNames>
    <sheetDataSet>
      <sheetData sheetId="0"/>
      <sheetData sheetId="1"/>
      <sheetData sheetId="2"/>
      <sheetData sheetId="3"/>
      <sheetData sheetId="4">
        <row r="88">
          <cell r="E88">
            <v>6.6167185638972212E-2</v>
          </cell>
          <cell r="G88">
            <v>6.8862510814239233E-2</v>
          </cell>
          <cell r="H88">
            <v>6.9284302998562947E-2</v>
          </cell>
          <cell r="I88">
            <v>6.8601054266336059E-2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F9AD-58BC-4091-94A5-9F30713E21B1}">
  <dimension ref="A1:N29"/>
  <sheetViews>
    <sheetView tabSelected="1" topLeftCell="C1" zoomScaleNormal="100" workbookViewId="0">
      <selection activeCell="N10" sqref="N10"/>
    </sheetView>
  </sheetViews>
  <sheetFormatPr defaultColWidth="9.140625" defaultRowHeight="12.75" x14ac:dyDescent="0.2"/>
  <cols>
    <col min="1" max="1" width="2.42578125" style="1" hidden="1" customWidth="1"/>
    <col min="2" max="2" width="3.5703125" style="1" hidden="1" customWidth="1"/>
    <col min="3" max="3" width="57.7109375" style="1" bestFit="1" customWidth="1"/>
    <col min="4" max="4" width="13.5703125" style="1" bestFit="1" customWidth="1"/>
    <col min="5" max="5" width="12.85546875" style="1" bestFit="1" customWidth="1"/>
    <col min="6" max="6" width="14" style="1" bestFit="1" customWidth="1"/>
    <col min="7" max="7" width="12" style="1" bestFit="1" customWidth="1"/>
    <col min="8" max="8" width="14.5703125" style="1" bestFit="1" customWidth="1"/>
    <col min="9" max="9" width="10.5703125" style="1" bestFit="1" customWidth="1"/>
    <col min="10" max="16384" width="9.140625" style="1"/>
  </cols>
  <sheetData>
    <row r="1" spans="1:14" x14ac:dyDescent="0.2">
      <c r="C1" s="2"/>
      <c r="D1" s="2"/>
      <c r="E1" s="2"/>
      <c r="F1" s="2"/>
      <c r="G1" s="2"/>
      <c r="H1" s="2"/>
    </row>
    <row r="2" spans="1:14" x14ac:dyDescent="0.2">
      <c r="A2" s="3"/>
      <c r="B2" s="4" t="s">
        <v>0</v>
      </c>
      <c r="C2" s="30" t="s">
        <v>17</v>
      </c>
      <c r="D2" s="31"/>
      <c r="E2" s="31"/>
      <c r="F2" s="31"/>
      <c r="G2" s="31"/>
      <c r="H2" s="32"/>
    </row>
    <row r="3" spans="1:14" x14ac:dyDescent="0.2">
      <c r="A3" s="3"/>
      <c r="B3" s="4"/>
      <c r="C3" s="19" t="s">
        <v>9</v>
      </c>
      <c r="D3" s="21">
        <v>2023</v>
      </c>
      <c r="E3" s="21">
        <v>2024</v>
      </c>
      <c r="F3" s="21">
        <v>2025</v>
      </c>
      <c r="G3" s="21">
        <v>2026</v>
      </c>
      <c r="H3" s="20" t="s">
        <v>10</v>
      </c>
    </row>
    <row r="4" spans="1:14" x14ac:dyDescent="0.2">
      <c r="A4" s="3" t="s">
        <v>1</v>
      </c>
      <c r="B4" s="5"/>
      <c r="C4" s="6" t="s">
        <v>13</v>
      </c>
      <c r="D4" s="24">
        <v>3187900</v>
      </c>
      <c r="E4" s="24">
        <v>19031700</v>
      </c>
      <c r="F4" s="24">
        <v>18180800</v>
      </c>
      <c r="G4" s="24">
        <v>7179600</v>
      </c>
      <c r="H4" s="7">
        <f>SUM(D4:G4)</f>
        <v>47580000</v>
      </c>
    </row>
    <row r="5" spans="1:14" x14ac:dyDescent="0.2">
      <c r="A5" s="3" t="s">
        <v>1</v>
      </c>
      <c r="B5" s="5"/>
      <c r="C5" s="6" t="s">
        <v>14</v>
      </c>
      <c r="D5" s="25">
        <v>0</v>
      </c>
      <c r="E5" s="25">
        <v>-4182218</v>
      </c>
      <c r="F5" s="25">
        <v>-9758508.4049361721</v>
      </c>
      <c r="G5" s="25">
        <v>0</v>
      </c>
      <c r="H5" s="15">
        <f t="shared" ref="H5:H7" si="0">SUM(D5:G5)</f>
        <v>-13940726.404936172</v>
      </c>
    </row>
    <row r="6" spans="1:14" x14ac:dyDescent="0.2">
      <c r="A6" s="3"/>
      <c r="B6" s="5"/>
      <c r="C6" s="6" t="s">
        <v>15</v>
      </c>
      <c r="D6" s="25">
        <v>-1593960</v>
      </c>
      <c r="E6" s="25">
        <f>-E4*0.5</f>
        <v>-9515850</v>
      </c>
      <c r="F6" s="25">
        <f>-19000000-D6-E6</f>
        <v>-7890190</v>
      </c>
      <c r="G6" s="25"/>
      <c r="H6" s="15">
        <f t="shared" si="0"/>
        <v>-19000000</v>
      </c>
    </row>
    <row r="7" spans="1:14" x14ac:dyDescent="0.2">
      <c r="A7" s="3"/>
      <c r="B7" s="5"/>
      <c r="C7" s="6" t="s">
        <v>18</v>
      </c>
      <c r="D7" s="24"/>
      <c r="E7" s="25">
        <f>-E5*0.5</f>
        <v>2091109</v>
      </c>
      <c r="F7" s="25">
        <f>F5/F4*F6</f>
        <v>4235043.8611911107</v>
      </c>
      <c r="G7" s="24"/>
      <c r="H7" s="15">
        <f t="shared" si="0"/>
        <v>6326152.8611911107</v>
      </c>
    </row>
    <row r="8" spans="1:14" x14ac:dyDescent="0.2">
      <c r="A8" s="3"/>
      <c r="B8" s="5"/>
      <c r="C8" s="8"/>
      <c r="D8" s="23"/>
      <c r="E8" s="23"/>
      <c r="F8" s="23"/>
      <c r="G8" s="23"/>
      <c r="H8" s="9"/>
    </row>
    <row r="9" spans="1:14" x14ac:dyDescent="0.2">
      <c r="A9" s="3"/>
      <c r="B9" s="5"/>
      <c r="C9" s="10" t="s">
        <v>16</v>
      </c>
      <c r="D9" s="27">
        <f>SUM(D4:D7)</f>
        <v>1593940</v>
      </c>
      <c r="E9" s="27">
        <f t="shared" ref="E9:H9" si="1">SUM(E4:E7)</f>
        <v>7424741</v>
      </c>
      <c r="F9" s="27">
        <f t="shared" si="1"/>
        <v>4767145.4562549386</v>
      </c>
      <c r="G9" s="27">
        <f t="shared" si="1"/>
        <v>7179600</v>
      </c>
      <c r="H9" s="11">
        <f t="shared" si="1"/>
        <v>20965426.456254937</v>
      </c>
    </row>
    <row r="10" spans="1:14" x14ac:dyDescent="0.2">
      <c r="A10" s="3"/>
      <c r="B10" s="5"/>
      <c r="C10" s="8"/>
      <c r="D10" s="23"/>
      <c r="E10" s="23"/>
      <c r="F10" s="23"/>
      <c r="G10" s="23"/>
      <c r="H10" s="9"/>
    </row>
    <row r="11" spans="1:14" x14ac:dyDescent="0.2">
      <c r="A11" s="3" t="s">
        <v>2</v>
      </c>
      <c r="B11" s="5"/>
      <c r="C11" s="10" t="s">
        <v>12</v>
      </c>
      <c r="D11" s="27">
        <f>+D9*0.5</f>
        <v>796970</v>
      </c>
      <c r="E11" s="27">
        <f>D9+E9*0.5</f>
        <v>5306310.5</v>
      </c>
      <c r="F11" s="27">
        <f>+D9+E9+F9*0.5</f>
        <v>11402253.728127468</v>
      </c>
      <c r="G11" s="27">
        <f>(+D9+E9+F9+G9)*0.5</f>
        <v>10482713.228127468</v>
      </c>
      <c r="H11" s="11">
        <f>SUM(H4:H8)</f>
        <v>20965426.456254937</v>
      </c>
    </row>
    <row r="12" spans="1:14" x14ac:dyDescent="0.2">
      <c r="A12" s="3" t="s">
        <v>3</v>
      </c>
      <c r="B12" s="5"/>
      <c r="C12" s="6"/>
      <c r="D12" s="22"/>
      <c r="E12" s="22"/>
      <c r="F12" s="22"/>
      <c r="G12" s="22"/>
      <c r="H12" s="12"/>
    </row>
    <row r="13" spans="1:14" x14ac:dyDescent="0.2">
      <c r="A13" s="3" t="s">
        <v>4</v>
      </c>
      <c r="B13" s="5"/>
      <c r="C13" s="6" t="s">
        <v>7</v>
      </c>
      <c r="D13" s="26">
        <f>+[1]RateBase!G$88</f>
        <v>6.8862510814239233E-2</v>
      </c>
      <c r="E13" s="26">
        <f>+[1]RateBase!H$88</f>
        <v>6.9284302998562947E-2</v>
      </c>
      <c r="F13" s="26">
        <f>+[1]RateBase!I$88</f>
        <v>6.8601054266336059E-2</v>
      </c>
      <c r="G13" s="26">
        <f>+F13</f>
        <v>6.8601054266336059E-2</v>
      </c>
      <c r="H13" s="13"/>
      <c r="J13" s="14"/>
      <c r="K13" s="14"/>
      <c r="L13" s="14"/>
      <c r="M13" s="14"/>
      <c r="N13" s="14"/>
    </row>
    <row r="14" spans="1:14" x14ac:dyDescent="0.2">
      <c r="A14" s="3" t="s">
        <v>5</v>
      </c>
      <c r="B14" s="5"/>
      <c r="C14" s="6" t="s">
        <v>8</v>
      </c>
      <c r="D14" s="22">
        <v>365</v>
      </c>
      <c r="E14" s="22">
        <f>+D14</f>
        <v>365</v>
      </c>
      <c r="F14" s="22">
        <f t="shared" ref="F14:G14" si="2">+E14</f>
        <v>365</v>
      </c>
      <c r="G14" s="22">
        <f t="shared" si="2"/>
        <v>365</v>
      </c>
      <c r="H14" s="12"/>
    </row>
    <row r="15" spans="1:14" x14ac:dyDescent="0.2">
      <c r="A15" s="3" t="s">
        <v>6</v>
      </c>
      <c r="C15" s="10" t="s">
        <v>11</v>
      </c>
      <c r="D15" s="29">
        <f>ROUND(+D11*D13*D14/365,-3)</f>
        <v>55000</v>
      </c>
      <c r="E15" s="29">
        <f t="shared" ref="E15:F15" si="3">ROUND(+E11*E13*E14/365,-3)</f>
        <v>368000</v>
      </c>
      <c r="F15" s="29">
        <f t="shared" si="3"/>
        <v>782000</v>
      </c>
      <c r="G15" s="29">
        <f>ROUND(+G11*G13*G14/365,-3)</f>
        <v>719000</v>
      </c>
      <c r="H15" s="11">
        <f>SUM(D15:G15)</f>
        <v>1924000</v>
      </c>
    </row>
    <row r="16" spans="1:14" x14ac:dyDescent="0.2">
      <c r="A16" s="3"/>
      <c r="C16" s="16"/>
      <c r="D16" s="2"/>
      <c r="E16" s="2"/>
      <c r="F16" s="2"/>
      <c r="G16" s="2"/>
      <c r="H16" s="28"/>
    </row>
    <row r="17" spans="1:8" x14ac:dyDescent="0.2">
      <c r="A17" s="3"/>
      <c r="H17" s="17"/>
    </row>
    <row r="18" spans="1:8" x14ac:dyDescent="0.2">
      <c r="A18" s="3"/>
    </row>
    <row r="19" spans="1:8" x14ac:dyDescent="0.2">
      <c r="A19" s="3"/>
      <c r="H19" s="18"/>
    </row>
    <row r="20" spans="1:8" x14ac:dyDescent="0.2">
      <c r="A20" s="3"/>
    </row>
    <row r="21" spans="1:8" x14ac:dyDescent="0.2">
      <c r="A21" s="3"/>
    </row>
    <row r="22" spans="1:8" x14ac:dyDescent="0.2">
      <c r="A22" s="3"/>
    </row>
    <row r="23" spans="1:8" x14ac:dyDescent="0.2">
      <c r="A23" s="3"/>
    </row>
    <row r="24" spans="1:8" x14ac:dyDescent="0.2">
      <c r="A24" s="3"/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</sheetData>
  <mergeCells count="1">
    <mergeCell ref="C2:H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IDC</vt:lpstr>
    </vt:vector>
  </TitlesOfParts>
  <Company>Maritime Electric Company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Hughes, Sharon</cp:lastModifiedBy>
  <dcterms:created xsi:type="dcterms:W3CDTF">2020-08-03T13:11:55Z</dcterms:created>
  <dcterms:modified xsi:type="dcterms:W3CDTF">2022-11-24T19:42:11Z</dcterms:modified>
</cp:coreProperties>
</file>