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hreesf.sharepoint.com/sites/MaritimeElectricRAStudy2026/Shared Documents/General/Testimony Prep/Workpapers/"/>
    </mc:Choice>
  </mc:AlternateContent>
  <xr:revisionPtr revIDLastSave="84" documentId="8_{8CC88BDC-7A0D-4A58-A494-F3AC0EE92DC2}" xr6:coauthVersionLast="47" xr6:coauthVersionMax="47" xr10:uidLastSave="{664B7BBC-6930-409F-9DCF-9E518A0866BA}"/>
  <bookViews>
    <workbookView xWindow="0" yWindow="500" windowWidth="38400" windowHeight="21100" tabRatio="820" xr2:uid="{9DEC9F6F-A494-4E03-A122-2B858774388B}"/>
  </bookViews>
  <sheets>
    <sheet name="Sheet 1" sheetId="33" r:id="rId1"/>
  </sheets>
  <definedNames>
    <definedName name="__FDS_HYPERLINK_TOGGLE_STATE__" hidden="1">"ON"</definedName>
    <definedName name="_Order1" hidden="1">255</definedName>
    <definedName name="_Order2" hidden="1">255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calcMode="manual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3" l="1"/>
  <c r="P32" i="33" a="1"/>
  <c r="P32" i="33" s="1"/>
  <c r="O32" i="33"/>
  <c r="I28" i="33" a="1"/>
  <c r="I28" i="33" s="1"/>
  <c r="I27" i="33" a="1"/>
  <c r="I27" i="33" s="1"/>
  <c r="I24" i="33" a="1"/>
  <c r="I24" i="33" s="1"/>
  <c r="H26" i="33"/>
  <c r="G27" i="33"/>
  <c r="M28" i="33"/>
  <c r="M24" i="33"/>
  <c r="N24" i="33" s="1" a="1"/>
  <c r="N24" i="33" s="1"/>
  <c r="N25" i="33" a="1"/>
  <c r="N25" i="33" s="1"/>
  <c r="N28" i="33" a="1"/>
  <c r="N28" i="33" s="1"/>
  <c r="G24" i="33"/>
  <c r="H24" i="33"/>
  <c r="O33" i="33"/>
  <c r="P33" i="33" s="1" a="1"/>
  <c r="J33" i="33" s="1" a="1"/>
  <c r="M33" i="33"/>
  <c r="H33" i="33"/>
  <c r="G33" i="33"/>
  <c r="M32" i="33"/>
  <c r="H32" i="33"/>
  <c r="G32" i="33"/>
  <c r="O31" i="33"/>
  <c r="M31" i="33"/>
  <c r="H31" i="33"/>
  <c r="G31" i="33"/>
  <c r="O30" i="33"/>
  <c r="P30" i="33" s="1" a="1"/>
  <c r="J30" i="33" s="1" a="1"/>
  <c r="M30" i="33"/>
  <c r="N30" i="33" s="1" a="1"/>
  <c r="I30" i="33" s="1" a="1"/>
  <c r="H30" i="33"/>
  <c r="G30" i="33"/>
  <c r="O29" i="33"/>
  <c r="M29" i="33"/>
  <c r="H29" i="33"/>
  <c r="G29" i="33"/>
  <c r="O28" i="33"/>
  <c r="P28" i="33" s="1" a="1"/>
  <c r="J28" i="33" s="1" a="1"/>
  <c r="H28" i="33"/>
  <c r="G28" i="33"/>
  <c r="O27" i="33"/>
  <c r="P27" i="33" s="1" a="1"/>
  <c r="J27" i="33" s="1" a="1"/>
  <c r="M27" i="33"/>
  <c r="H27" i="33"/>
  <c r="O26" i="33"/>
  <c r="M26" i="33"/>
  <c r="G26" i="33"/>
  <c r="O25" i="33"/>
  <c r="M25" i="33"/>
  <c r="H25" i="33"/>
  <c r="G25" i="33"/>
  <c r="O24" i="33"/>
  <c r="P29" i="33" l="1" a="1"/>
  <c r="P31" i="33" a="1"/>
  <c r="K30" i="33"/>
  <c r="N33" i="33" a="1"/>
  <c r="I33" i="33" s="1" a="1"/>
  <c r="K33" i="33" s="1"/>
  <c r="N32" i="33" a="1"/>
  <c r="I32" i="33" s="1" a="1"/>
  <c r="N31" i="33" a="1"/>
  <c r="I31" i="33" s="1" a="1"/>
  <c r="N29" i="33" a="1"/>
  <c r="I29" i="33" s="1" a="1"/>
  <c r="N27" i="33" a="1"/>
  <c r="K27" i="33" s="1"/>
  <c r="P26" i="33" a="1"/>
  <c r="J26" i="33" s="1" a="1"/>
  <c r="N26" i="33" a="1"/>
  <c r="I26" i="33" s="1" a="1"/>
  <c r="K26" i="33" s="1"/>
  <c r="P25" i="33" a="1"/>
  <c r="J25" i="33" s="1" a="1"/>
  <c r="I25" i="33" a="1"/>
  <c r="P24" i="33" a="1"/>
  <c r="J24" i="33" s="1" a="1"/>
  <c r="P33" i="33" l="1"/>
  <c r="N33" i="33"/>
  <c r="J33" i="33"/>
  <c r="I33" i="33"/>
  <c r="J32" i="33" a="1"/>
  <c r="J32" i="33" s="1"/>
  <c r="K32" i="33" s="1"/>
  <c r="J31" i="33" s="1" a="1"/>
  <c r="K31" i="33" s="1"/>
  <c r="J29" i="33" s="1" a="1"/>
  <c r="K29" i="33" s="1"/>
  <c r="N32" i="33"/>
  <c r="I32" i="33"/>
  <c r="P31" i="33"/>
  <c r="N31" i="33"/>
  <c r="J31" i="33"/>
  <c r="I31" i="33"/>
  <c r="P30" i="33"/>
  <c r="N30" i="33"/>
  <c r="J30" i="33"/>
  <c r="I30" i="33"/>
  <c r="P29" i="33"/>
  <c r="N29" i="33"/>
  <c r="J29" i="33"/>
  <c r="I29" i="33"/>
  <c r="P28" i="33"/>
  <c r="J28" i="33"/>
  <c r="K28" i="33"/>
  <c r="P27" i="33"/>
  <c r="N27" i="33"/>
  <c r="J27" i="33"/>
  <c r="P26" i="33"/>
  <c r="N26" i="33"/>
  <c r="J26" i="33"/>
  <c r="I26" i="33"/>
  <c r="P25" i="33"/>
  <c r="J25" i="33"/>
  <c r="I25" i="33"/>
  <c r="K25" i="33" s="1"/>
  <c r="P24" i="33"/>
  <c r="K24" i="33"/>
  <c r="J24" i="3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tc={6083A65C-08CA-4732-8873-D7D6335ACA24}</author>
  </authors>
  <commentList>
    <comment ref="B4" authorId="0" shapeId="0" xr:uid="{6083A65C-08CA-4732-8873-D7D6335ACA2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Do we need rows 4-6 here? I guess not? @Pedro de Vasconcellos Oporto 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<sst xmlns="http://schemas.openxmlformats.org/spreadsheetml/2006/main" count="41" uniqueCount="37">
  <si>
    <t>Portfolio Analysis</t>
  </si>
  <si>
    <t>Inputs</t>
  </si>
  <si>
    <t>Value</t>
  </si>
  <si>
    <t>Total Reliability Need (TRN)</t>
  </si>
  <si>
    <t>Total Portfolio Perfect Capacity (MW)</t>
  </si>
  <si>
    <t>Capacity Shortfall (MW)</t>
  </si>
  <si>
    <t>20 MW thermal (small CT) ELCC (%)</t>
  </si>
  <si>
    <t>50 MW thermal CT ELCC (%)</t>
  </si>
  <si>
    <t xml:space="preserve">Storage ELCC Curves </t>
  </si>
  <si>
    <t>Storage Capacity (MW)</t>
  </si>
  <si>
    <t>4-hr ELCC (MW)</t>
  </si>
  <si>
    <t>8-hr ELCC (MW)</t>
  </si>
  <si>
    <t>Portfolio Build &amp; ELCC Summary</t>
  </si>
  <si>
    <t>Capacity Added (MW)</t>
  </si>
  <si>
    <t>ELCC Contribution (MW)</t>
  </si>
  <si>
    <t>Result</t>
  </si>
  <si>
    <t>Interpolation helpers</t>
  </si>
  <si>
    <t>Portfolio</t>
  </si>
  <si>
    <t>20 MW Thermal</t>
  </si>
  <si>
    <t>50 MW Thermal</t>
  </si>
  <si>
    <t>4-hr Storage</t>
  </si>
  <si>
    <t>8-hr Storage</t>
  </si>
  <si>
    <t>Total ELCC</t>
  </si>
  <si>
    <t>4-hr lower pt</t>
  </si>
  <si>
    <t>4-hr slope</t>
  </si>
  <si>
    <t>8-hr lower pt</t>
  </si>
  <si>
    <t>8-hr slope</t>
  </si>
  <si>
    <t>Portfolio 1</t>
  </si>
  <si>
    <t>Portfolio 2</t>
  </si>
  <si>
    <t>Portfolio 3</t>
  </si>
  <si>
    <t>Portfolio 4</t>
  </si>
  <si>
    <t>Portfolio 5</t>
  </si>
  <si>
    <t>Portfolio 6</t>
  </si>
  <si>
    <t>Portfolio 7</t>
  </si>
  <si>
    <t>Portfolio 8</t>
  </si>
  <si>
    <t>Portfolio 9</t>
  </si>
  <si>
    <t>Portfolio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</si>
</sst>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\ hh:mm"/>
    <numFmt numFmtId="165" formatCode="0.0"/>
    <numFmt numFmtId="166" formatCode="_(* #,##0_);_(* \(#,##0\);_(* &quot;-&quot;??_);_(@_)"/>
  </numFmts>
  <fonts count="28">
    <font>
      <sz val="9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i/>
      <u/>
      <sz val="9"/>
      <color theme="9"/>
      <name val="Arial"/>
      <family val="2"/>
    </font>
    <font>
      <sz val="11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9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rgb="FFE85F31"/>
      <name val="Aptos Narrow"/>
      <family val="2"/>
      <scheme val="minor"/>
    </font>
    <font>
      <b/>
      <i/>
      <sz val="9"/>
      <color theme="1"/>
      <name val="Arial"/>
      <family val="2"/>
    </font>
    <font>
      <sz val="9"/>
      <color rgb="FF9C0006"/>
      <name val="Aptos Narrow"/>
      <family val="2"/>
      <scheme val="minor"/>
    </font>
    <font>
      <sz val="9"/>
      <color rgb="FF006100"/>
      <name val="Aptos Narrow"/>
      <family val="2"/>
      <scheme val="minor"/>
    </font>
    <font>
      <sz val="9"/>
      <color rgb="FF9C5700"/>
      <name val="Aptos Narrow"/>
      <family val="2"/>
      <scheme val="minor"/>
    </font>
    <font>
      <b/>
      <i/>
      <sz val="9"/>
      <color theme="6" tint="-0.2499465926084170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9"/>
      <color theme="1" tint="0.499984740745262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i/>
      <sz val="10"/>
      <color theme="3"/>
      <name val="Aptos Narrow"/>
      <family val="2"/>
      <scheme val="minor"/>
    </font>
    <font>
      <b/>
      <sz val="22"/>
      <color theme="3"/>
      <name val="Aptos Display"/>
      <family val="2"/>
      <scheme val="major"/>
    </font>
    <font>
      <b/>
      <i/>
      <u val="double"/>
      <sz val="9"/>
      <color theme="0"/>
      <name val="Aptos Narrow"/>
      <family val="2"/>
      <scheme val="minor"/>
    </font>
    <font>
      <b/>
      <sz val="9"/>
      <color rgb="FF034E6E"/>
      <name val="Aptos Narrow"/>
      <family val="2"/>
    </font>
    <font>
      <b/>
      <sz val="14"/>
      <color rgb="FF034E6E"/>
      <name val="Aptos Display"/>
      <family val="2"/>
    </font>
    <font>
      <i/>
      <sz val="9"/>
      <color rgb="FF808080"/>
      <name val="Aptos Narrow"/>
      <family val="2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double">
        <color theme="3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3"/>
      </bottom>
      <diagonal/>
    </border>
    <border>
      <left/>
      <right/>
      <top style="thin">
        <color theme="0" tint="-0.499984740745262"/>
      </top>
      <bottom style="thin">
        <color theme="3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3"/>
      </bottom>
      <diagonal/>
    </border>
  </borders>
  <cellStyleXfs count="56">
    <xf numFmtId="0" fontId="0" fillId="0" borderId="0">
      <alignment vertical="center"/>
    </xf>
    <xf numFmtId="0" fontId="5" fillId="38" borderId="8" applyNumberFormat="0">
      <alignment vertical="center"/>
    </xf>
    <xf numFmtId="0" fontId="3" fillId="39" borderId="1" applyNumberFormat="0">
      <alignment vertical="center"/>
    </xf>
    <xf numFmtId="0" fontId="4" fillId="0" borderId="1" applyNumberFormat="0">
      <alignment vertical="center"/>
    </xf>
    <xf numFmtId="0" fontId="3" fillId="5" borderId="1" applyAlignment="0">
      <alignment horizontal="left"/>
    </xf>
    <xf numFmtId="9" fontId="2" fillId="0" borderId="0" applyFont="0" applyFill="0" applyBorder="0" applyAlignment="0" applyProtection="0">
      <protection locked="0"/>
    </xf>
    <xf numFmtId="43" fontId="2" fillId="0" borderId="0" applyFont="0" applyFill="0" applyBorder="0" applyAlignment="0" applyProtection="0">
      <protection locked="0"/>
    </xf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6" fillId="6" borderId="1" applyNumberFormat="0" applyProtection="0">
      <alignment vertical="center"/>
    </xf>
    <xf numFmtId="44" fontId="3" fillId="0" borderId="0" applyFont="0" applyFill="0" applyBorder="0" applyAlignment="0" applyProtection="0">
      <protection locked="0"/>
    </xf>
    <xf numFmtId="0" fontId="23" fillId="0" borderId="7" applyNumberFormat="0" applyAlignment="0"/>
    <xf numFmtId="0" fontId="8" fillId="0" borderId="2" applyNumberFormat="0" applyAlignment="0"/>
    <xf numFmtId="0" fontId="20" fillId="0" borderId="7" applyNumberFormat="0" applyAlignment="0">
      <alignment vertical="center"/>
    </xf>
    <xf numFmtId="0" fontId="21" fillId="0" borderId="5" applyNumberFormat="0" applyAlignment="0"/>
    <xf numFmtId="0" fontId="22" fillId="0" borderId="6" applyNumberFormat="0" applyAlignment="0"/>
    <xf numFmtId="0" fontId="15" fillId="7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9" fillId="3" borderId="1" applyNumberFormat="0">
      <alignment vertical="center"/>
    </xf>
    <xf numFmtId="0" fontId="10" fillId="2" borderId="1" applyNumberFormat="0">
      <alignment vertical="center"/>
    </xf>
    <xf numFmtId="0" fontId="10" fillId="4" borderId="1" applyNumberFormat="0">
      <alignment vertical="center"/>
    </xf>
    <xf numFmtId="0" fontId="12" fillId="0" borderId="3" applyNumberFormat="0">
      <alignment vertical="center"/>
    </xf>
    <xf numFmtId="0" fontId="11" fillId="10" borderId="4" applyNumberFormat="0">
      <alignment vertical="center"/>
    </xf>
    <xf numFmtId="0" fontId="17" fillId="0" borderId="0" applyNumberFormat="0" applyFill="0" applyBorder="0">
      <alignment vertical="center"/>
    </xf>
    <xf numFmtId="0" fontId="13" fillId="35" borderId="1" applyNumberFormat="0">
      <alignment vertical="center"/>
    </xf>
    <xf numFmtId="0" fontId="19" fillId="0" borderId="0" applyNumberFormat="0" applyFill="0" applyBorder="0" applyAlignment="0"/>
    <xf numFmtId="0" fontId="18" fillId="0" borderId="9" applyNumberFormat="0">
      <alignment vertical="center"/>
    </xf>
    <xf numFmtId="0" fontId="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3" fillId="0" borderId="0" applyFont="0" applyFill="0" applyBorder="0" applyProtection="0">
      <alignment vertical="center"/>
      <protection locked="0"/>
    </xf>
    <xf numFmtId="0" fontId="10" fillId="37" borderId="1" applyNumberFormat="0">
      <alignment vertical="center"/>
    </xf>
    <xf numFmtId="0" fontId="9" fillId="36" borderId="1" applyNumberFormat="0">
      <alignment vertical="center"/>
    </xf>
    <xf numFmtId="0" fontId="24" fillId="40" borderId="1" applyNumberFormat="0" applyAlignment="0" applyProtection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>
      <alignment vertical="center"/>
    </xf>
    <xf numFmtId="1" fontId="3" fillId="39" borderId="1" xfId="2" applyNumberFormat="1">
      <alignment vertical="center"/>
    </xf>
    <xf numFmtId="2" fontId="4" fillId="0" borderId="1" xfId="3" applyNumberForma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5" fillId="38" borderId="8" xfId="1">
      <alignment vertical="center"/>
    </xf>
    <xf numFmtId="0" fontId="3" fillId="39" borderId="1" xfId="2">
      <alignment vertical="center"/>
    </xf>
    <xf numFmtId="165" fontId="4" fillId="0" borderId="1" xfId="3" applyNumberFormat="1">
      <alignment vertical="center"/>
    </xf>
    <xf numFmtId="1" fontId="4" fillId="0" borderId="1" xfId="3" applyNumberFormat="1">
      <alignment vertical="center"/>
    </xf>
    <xf numFmtId="165" fontId="10" fillId="4" borderId="1" xfId="21" applyNumberFormat="1">
      <alignment vertical="center"/>
    </xf>
    <xf numFmtId="9" fontId="4" fillId="0" borderId="1" xfId="3" applyNumberFormat="1">
      <alignment vertical="center"/>
    </xf>
    <xf numFmtId="166" fontId="10" fillId="2" borderId="1" xfId="20" applyNumberFormat="1">
      <alignment vertical="center"/>
    </xf>
    <xf numFmtId="166" fontId="10" fillId="4" borderId="1" xfId="21" applyNumberFormat="1">
      <alignment vertical="center"/>
    </xf>
    <xf numFmtId="0" fontId="3" fillId="39" borderId="10" xfId="2" applyBorder="1" applyAlignment="1">
      <alignment horizontal="center" vertical="center"/>
    </xf>
    <xf numFmtId="0" fontId="3" fillId="39" borderId="11" xfId="2" applyBorder="1" applyAlignment="1">
      <alignment horizontal="center" vertical="center"/>
    </xf>
    <xf numFmtId="0" fontId="3" fillId="39" borderId="12" xfId="2" applyBorder="1" applyAlignment="1">
      <alignment horizontal="center" vertical="center"/>
    </xf>
    <xf numFmtId="2" fontId="0" fillId="0" borderId="0" xfId="0" applyNumberFormat="1">
      <alignment vertical="center"/>
    </xf>
  </cellXfs>
  <cellStyles count="56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45" builtinId="46" hidden="1"/>
    <cellStyle name="20% - Accent6" xfId="49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6" builtinId="47" hidden="1"/>
    <cellStyle name="40% - Accent6" xfId="50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7" builtinId="48" hidden="1"/>
    <cellStyle name="60% - Accent6" xfId="51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8" builtinId="49" hidden="1"/>
    <cellStyle name="Bad" xfId="17" builtinId="27" customBuiltin="1"/>
    <cellStyle name="Calculation" xfId="21" builtinId="22" customBuiltin="1"/>
    <cellStyle name="Calculation with Different Formula" xfId="53" xr:uid="{86A69745-C685-4E53-A848-07ABA0DE5447}"/>
    <cellStyle name="Check Cell" xfId="23" builtinId="23" customBuiltin="1"/>
    <cellStyle name="Comma" xfId="6" builtinId="3" customBuiltin="1"/>
    <cellStyle name="Comma [0]" xfId="7" builtinId="6" hidden="1"/>
    <cellStyle name="Currency" xfId="10" builtinId="4" customBuiltin="1"/>
    <cellStyle name="Currency [0]" xfId="8" builtinId="7" hidden="1"/>
    <cellStyle name="Datetime Format" xfId="52" xr:uid="{F8B743EC-3D1E-4EC9-851A-EB90DD1814C6}"/>
    <cellStyle name="Dropdown Input" xfId="54" xr:uid="{070CA8DA-14F5-407A-8D4C-695D910B28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9" builtinId="8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 customBuiltin="1"/>
    <cellStyle name="Note" xfId="25" builtinId="10" customBuiltin="1"/>
    <cellStyle name="Output" xfId="20" builtinId="21" customBuiltin="1"/>
    <cellStyle name="Percent" xfId="5" builtinId="5" customBuiltin="1"/>
    <cellStyle name="Placeholder Data" xfId="55" xr:uid="{14C2211C-0C76-814E-8626-591197C55564}"/>
    <cellStyle name="Table Header" xfId="1" xr:uid="{13587C19-EA50-488D-84F7-7E2E20679318}"/>
    <cellStyle name="Table Index" xfId="2" xr:uid="{E94AADE6-6DE4-4E30-ADB3-BBB185426671}"/>
    <cellStyle name="Table Sub-Header" xfId="4" xr:uid="{E6DE962F-309E-449D-AB36-9FD53AC7A115}"/>
    <cellStyle name="Table Value" xfId="3" xr:uid="{96588695-D2D5-4DE8-8EA4-3870B7FF2D45}"/>
    <cellStyle name="Title" xfId="11" builtinId="15" customBuiltin="1"/>
    <cellStyle name="Total" xfId="27" builtinId="25" customBuiltin="1"/>
    <cellStyle name="Warning Text" xfId="2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DE0EC88-2030-4FA3-81F1-541FB30632DE}">
      <tableStyleElement type="wholeTable" dxfId="1"/>
      <tableStyleElement type="headerRow" dxfId="0"/>
    </tableStyle>
  </tableStyles>
  <colors>
    <mruColors>
      <color rgb="FFD883FF"/>
      <color rgb="FFE85F3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10" Type="http://schemas.openxmlformats.org/officeDocument/2006/relationships/customXml" Target="../customXml/item3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dro de Vasconcellos Oporto" id="{9CB956D3-4CBE-4A60-A2AB-7E490236AD2E}" userId="pedro.oporto@ethree.com" providerId="PeoplePicker"/>
  <person displayName="Ritvik Jain" id="{AD7D7A56-7AB5-4F6A-9B76-34C0B7417665}" userId="S::ritvik.jain@ethree.com::638334c1-c226-43a7-b91f-f628432c1e1f" providerId="AD"/>
</personList>
</file>

<file path=xl/theme/theme1.xml><?xml version="1.0" encoding="utf-8"?>
<a:theme xmlns:a="http://schemas.openxmlformats.org/drawingml/2006/main" name="E3 Bright Arial">
  <a:themeElements>
    <a:clrScheme name="E3 Bright">
      <a:dk1>
        <a:srgbClr val="000000"/>
      </a:dk1>
      <a:lt1>
        <a:sysClr val="window" lastClr="FFFFFF"/>
      </a:lt1>
      <a:dk2>
        <a:srgbClr val="034E6E"/>
      </a:dk2>
      <a:lt2>
        <a:srgbClr val="EEECE1"/>
      </a:lt2>
      <a:accent1>
        <a:srgbClr val="6EA1B6"/>
      </a:accent1>
      <a:accent2>
        <a:srgbClr val="FFB700"/>
      </a:accent2>
      <a:accent3>
        <a:srgbClr val="FF5F39"/>
      </a:accent3>
      <a:accent4>
        <a:srgbClr val="30D773"/>
      </a:accent4>
      <a:accent5>
        <a:srgbClr val="FF8700"/>
      </a:accent5>
      <a:accent6>
        <a:srgbClr val="4458D2"/>
      </a:accent6>
      <a:hlink>
        <a:srgbClr val="6565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6-08-13T16:29:49.51" personId="{AD7D7A56-7AB5-4F6A-9B76-34C0B7417665}" id="{6083A65C-08CA-4732-8873-D7D6335ACA24}">
    <text xml:space="preserve">Do we need rows 4-6 here? I guess not? @Pedro de Vasconcellos Oporto </text>
    <mentions>
      <mention mentionpersonId="{9CB956D3-4CBE-4A60-A2AB-7E490236AD2E}" mentionId="{64566DAE-0E79-4D58-A4B2-5EFC13B9701B}" startIndex="39" length="29"/>
    </mentions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21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2B1298D-EABB-4B30-91EE-736D2F67A690}">
  <we:reference id="WA200010725" version="1.0.0.1" store="Omex" storeType="OMEX"/>
  <we:alternateReferences>
    <we:reference id="WA200010725" version="1.0.0.1" store="WA200010725" storeType="OMEX"/>
  </we:alternateReferences>
  <we:properties>
    <we:property name="claude.fileId" value="&quot;79811b16-1f53-474e-a5bf-3ef38b9e8ab5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E828B-511F-47EA-8844-26116CCDDD26}">
  <dimension ref="B1:P33"/>
  <sheetViews>
    <sheetView showGridLines="0" tabSelected="1" zoomScale="150" zoomScaleNormal="106" workbookViewId="0">
      <selection activeCell="D7" sqref="D7"/>
    </sheetView>
  </sheetViews>
  <sheetFormatPr defaultColWidth="9" defaultRowHeight="12"/>
  <cols>
    <col min="2" max="2" width="31.5703125" bestFit="1" customWidth="1"/>
    <col min="3" max="4" width="17.140625" bestFit="1" customWidth="1"/>
    <col min="5" max="6" width="12.85546875" bestFit="1" customWidth="1"/>
    <col min="7" max="8" width="15.42578125" bestFit="1" customWidth="1"/>
    <col min="9" max="10" width="12.85546875" bestFit="1" customWidth="1"/>
    <col min="11" max="11" width="12.5703125" bestFit="1" customWidth="1"/>
  </cols>
  <sheetData>
    <row r="1" spans="2:4" ht="18">
      <c r="B1" s="4" t="s">
        <v>0</v>
      </c>
    </row>
    <row r="2" spans="2:4" ht="12.95">
      <c r="B2" s="5"/>
    </row>
    <row r="3" spans="2:4" ht="12.95">
      <c r="B3" s="6" t="s">
        <v>1</v>
      </c>
      <c r="C3" s="6" t="s">
        <v>2</v>
      </c>
    </row>
    <row r="4" spans="2:4">
      <c r="B4" s="7" t="s">
        <v>3</v>
      </c>
      <c r="C4" s="8">
        <v>421</v>
      </c>
    </row>
    <row r="5" spans="2:4">
      <c r="B5" s="7" t="s">
        <v>4</v>
      </c>
      <c r="C5" s="8">
        <f>C4-C6</f>
        <v>306.10000000000002</v>
      </c>
      <c r="D5" s="17"/>
    </row>
    <row r="6" spans="2:4">
      <c r="B6" s="7" t="s">
        <v>5</v>
      </c>
      <c r="C6" s="3">
        <v>114.9</v>
      </c>
    </row>
    <row r="7" spans="2:4">
      <c r="B7" s="7" t="s">
        <v>6</v>
      </c>
      <c r="C7" s="11">
        <v>0.86</v>
      </c>
    </row>
    <row r="8" spans="2:4">
      <c r="B8" s="7" t="s">
        <v>7</v>
      </c>
      <c r="C8" s="11">
        <v>0.75</v>
      </c>
    </row>
    <row r="10" spans="2:4" ht="12.95">
      <c r="B10" s="1" t="s">
        <v>8</v>
      </c>
    </row>
    <row r="11" spans="2:4" ht="12.95">
      <c r="B11" s="6" t="s">
        <v>9</v>
      </c>
      <c r="C11" s="6" t="s">
        <v>10</v>
      </c>
      <c r="D11" s="6" t="s">
        <v>11</v>
      </c>
    </row>
    <row r="12" spans="2:4">
      <c r="B12" s="2">
        <v>0</v>
      </c>
      <c r="C12" s="9">
        <v>0</v>
      </c>
      <c r="D12" s="9">
        <v>0</v>
      </c>
    </row>
    <row r="13" spans="2:4">
      <c r="B13" s="2">
        <v>20</v>
      </c>
      <c r="C13" s="9">
        <v>13.437500030000001</v>
      </c>
      <c r="D13" s="9">
        <v>16.250000029999999</v>
      </c>
    </row>
    <row r="14" spans="2:4">
      <c r="B14" s="2">
        <v>40</v>
      </c>
      <c r="C14" s="9">
        <v>25.000000029999999</v>
      </c>
      <c r="D14" s="9">
        <v>32.500000030000002</v>
      </c>
    </row>
    <row r="15" spans="2:4">
      <c r="B15" s="2">
        <v>60</v>
      </c>
      <c r="C15" s="9">
        <v>32.812500030000002</v>
      </c>
      <c r="D15" s="9">
        <v>45.000000032999999</v>
      </c>
    </row>
    <row r="16" spans="2:4">
      <c r="B16" s="2">
        <v>80</v>
      </c>
      <c r="C16" s="9">
        <v>38.750000030000002</v>
      </c>
      <c r="D16" s="9">
        <v>54.687500032999999</v>
      </c>
    </row>
    <row r="17" spans="2:16">
      <c r="B17" s="2">
        <v>100</v>
      </c>
      <c r="C17" s="9">
        <v>43.750000030000002</v>
      </c>
      <c r="D17" s="9">
        <v>61.562500032999999</v>
      </c>
    </row>
    <row r="18" spans="2:16">
      <c r="B18" s="2">
        <v>150</v>
      </c>
      <c r="C18" s="9">
        <v>53.906250032999999</v>
      </c>
      <c r="D18" s="9">
        <v>73.281250029999995</v>
      </c>
    </row>
    <row r="19" spans="2:16">
      <c r="B19" s="2">
        <v>200</v>
      </c>
      <c r="C19" s="9">
        <v>61.718750032999999</v>
      </c>
      <c r="D19" s="9">
        <v>81.875000029999995</v>
      </c>
    </row>
    <row r="21" spans="2:16" ht="12.95">
      <c r="B21" s="1" t="s">
        <v>12</v>
      </c>
    </row>
    <row r="22" spans="2:16">
      <c r="C22" s="14" t="s">
        <v>13</v>
      </c>
      <c r="D22" s="15"/>
      <c r="E22" s="15"/>
      <c r="F22" s="16"/>
      <c r="G22" s="14" t="s">
        <v>14</v>
      </c>
      <c r="H22" s="15"/>
      <c r="I22" s="15"/>
      <c r="J22" s="16"/>
      <c r="K22" s="7" t="s">
        <v>15</v>
      </c>
      <c r="M22" s="14" t="s">
        <v>16</v>
      </c>
      <c r="N22" s="15"/>
      <c r="O22" s="15"/>
      <c r="P22" s="16"/>
    </row>
    <row r="23" spans="2:16" ht="12.95">
      <c r="B23" s="6" t="s">
        <v>17</v>
      </c>
      <c r="C23" s="6" t="s">
        <v>18</v>
      </c>
      <c r="D23" s="6" t="s">
        <v>19</v>
      </c>
      <c r="E23" s="6" t="s">
        <v>20</v>
      </c>
      <c r="F23" s="6" t="s">
        <v>21</v>
      </c>
      <c r="G23" s="6" t="s">
        <v>18</v>
      </c>
      <c r="H23" s="6" t="s">
        <v>19</v>
      </c>
      <c r="I23" s="6" t="s">
        <v>20</v>
      </c>
      <c r="J23" s="6" t="s">
        <v>21</v>
      </c>
      <c r="K23" s="6" t="s">
        <v>22</v>
      </c>
      <c r="M23" s="6" t="s">
        <v>23</v>
      </c>
      <c r="N23" s="6" t="s">
        <v>24</v>
      </c>
      <c r="O23" s="6" t="s">
        <v>25</v>
      </c>
      <c r="P23" s="6" t="s">
        <v>26</v>
      </c>
    </row>
    <row r="24" spans="2:16" ht="12.95">
      <c r="B24" s="7" t="s">
        <v>27</v>
      </c>
      <c r="C24" s="9">
        <v>0</v>
      </c>
      <c r="D24" s="9">
        <v>150</v>
      </c>
      <c r="E24" s="9">
        <v>4</v>
      </c>
      <c r="F24" s="9">
        <v>0</v>
      </c>
      <c r="G24" s="13">
        <f>C24*$C$7</f>
        <v>0</v>
      </c>
      <c r="H24" s="13">
        <f>D24*$C$8</f>
        <v>112.5</v>
      </c>
      <c r="I24" s="13" cm="1">
        <f t="array" ref="I24">INDEX($C$12:$C$19,M24)+(E24-INDEX($B$12:$B$19,M24))*N24</f>
        <v>2.6875000060000001</v>
      </c>
      <c r="J24" s="13" cm="1">
        <f t="array" ref="J24">INDEX($D$12:$D$19,O24)+(F24-INDEX($B$12:$B$19,O24))*P24</f>
        <v>0</v>
      </c>
      <c r="K24" s="12">
        <f>SUM(G24:J24)</f>
        <v>115.18750000599999</v>
      </c>
      <c r="M24" s="10">
        <f>MIN(MATCH(E24,$B$12:$B$19,1),7)</f>
        <v>1</v>
      </c>
      <c r="N24" s="10" cm="1">
        <f t="array" ref="N24">(INDEX($C$12:$C$19,M24+1)-INDEX($C$12:$C$19,M24))/(INDEX($B$12:$B$19,M24+1)-INDEX($B$12:$B$19,M24))</f>
        <v>0.67187500150000001</v>
      </c>
      <c r="O24" s="10">
        <f t="shared" ref="O24:O33" si="0">MIN(MATCH(F24,$B$12:$B$19,1),7)</f>
        <v>1</v>
      </c>
      <c r="P24" s="10" cm="1">
        <f t="array" ref="P24">(INDEX($D$12:$D$19,O24+1)-INDEX($D$12:$D$19,O24))/(INDEX($B$12:$B$19,O24+1)-INDEX($B$12:$B$19,O24))</f>
        <v>0.8125000014999999</v>
      </c>
    </row>
    <row r="25" spans="2:16" ht="12.95">
      <c r="B25" s="7" t="s">
        <v>28</v>
      </c>
      <c r="C25" s="9">
        <v>40</v>
      </c>
      <c r="D25" s="9">
        <v>100</v>
      </c>
      <c r="E25" s="9">
        <v>9</v>
      </c>
      <c r="F25" s="9">
        <v>0</v>
      </c>
      <c r="G25" s="13">
        <f t="shared" ref="G25:G33" si="1">C25*$C$7</f>
        <v>34.4</v>
      </c>
      <c r="H25" s="13">
        <f t="shared" ref="H25:H33" si="2">D25*$C$8</f>
        <v>75</v>
      </c>
      <c r="I25" s="13" cm="1">
        <f t="array" ref="I25">INDEX($C$12:$C$19,M25)+(E25-INDEX($B$12:$B$19,M25))*N25</f>
        <v>6.0468750135000002</v>
      </c>
      <c r="J25" s="13" cm="1">
        <f t="array" ref="J25">INDEX($D$12:$D$19,O25)+(F25-INDEX($B$12:$B$19,O25))*P25</f>
        <v>0</v>
      </c>
      <c r="K25" s="12">
        <f t="shared" ref="K25:K33" si="3">SUM(G25:J25)</f>
        <v>115.44687501350001</v>
      </c>
      <c r="M25" s="10">
        <f t="shared" ref="M25:M33" si="4">MIN(MATCH(E25,$B$12:$B$19,1),7)</f>
        <v>1</v>
      </c>
      <c r="N25" s="10" cm="1">
        <f t="array" ref="N25">(INDEX($C$12:$C$19,M25+1)-INDEX($C$12:$C$19,M25))/(INDEX($B$12:$B$19,M25+1)-INDEX($B$12:$B$19,M25))</f>
        <v>0.67187500150000001</v>
      </c>
      <c r="O25" s="10">
        <f t="shared" si="0"/>
        <v>1</v>
      </c>
      <c r="P25" s="10" cm="1">
        <f t="array" ref="P25">(INDEX($D$12:$D$19,O25+1)-INDEX($D$12:$D$19,O25))/(INDEX($B$12:$B$19,O25+1)-INDEX($B$12:$B$19,O25))</f>
        <v>0.8125000014999999</v>
      </c>
    </row>
    <row r="26" spans="2:16" ht="12.95">
      <c r="B26" s="7" t="s">
        <v>29</v>
      </c>
      <c r="C26" s="9">
        <v>0</v>
      </c>
      <c r="D26" s="9">
        <v>100</v>
      </c>
      <c r="E26" s="9">
        <v>85</v>
      </c>
      <c r="F26" s="9">
        <v>0</v>
      </c>
      <c r="G26" s="13">
        <f t="shared" si="1"/>
        <v>0</v>
      </c>
      <c r="H26" s="13">
        <f>D26*$C$8</f>
        <v>75</v>
      </c>
      <c r="I26" s="13" cm="1">
        <f t="array" ref="I26">INDEX($C$12:$C$19,M26)+(E26-INDEX($B$12:$B$19,M26))*N26</f>
        <v>40.000000030000002</v>
      </c>
      <c r="J26" s="13" cm="1">
        <f t="array" ref="J26">INDEX($D$12:$D$19,O26)+(F26-INDEX($B$12:$B$19,O26))*P26</f>
        <v>0</v>
      </c>
      <c r="K26" s="12">
        <f t="shared" si="3"/>
        <v>115.00000003</v>
      </c>
      <c r="M26" s="10">
        <f t="shared" si="4"/>
        <v>5</v>
      </c>
      <c r="N26" s="10" cm="1">
        <f t="array" ref="N26">(INDEX($C$12:$C$19,M26+1)-INDEX($C$12:$C$19,M26))/(INDEX($B$12:$B$19,M26+1)-INDEX($B$12:$B$19,M26))</f>
        <v>0.25</v>
      </c>
      <c r="O26" s="10">
        <f t="shared" si="0"/>
        <v>1</v>
      </c>
      <c r="P26" s="10" cm="1">
        <f t="array" ref="P26">(INDEX($D$12:$D$19,O26+1)-INDEX($D$12:$D$19,O26))/(INDEX($B$12:$B$19,O26+1)-INDEX($B$12:$B$19,O26))</f>
        <v>0.8125000014999999</v>
      </c>
    </row>
    <row r="27" spans="2:16" ht="12.95">
      <c r="B27" s="7" t="s">
        <v>30</v>
      </c>
      <c r="C27" s="9">
        <v>0</v>
      </c>
      <c r="D27" s="9">
        <v>50</v>
      </c>
      <c r="E27" s="9">
        <v>300</v>
      </c>
      <c r="F27" s="9">
        <v>0</v>
      </c>
      <c r="G27" s="13">
        <f>C27*$C$7</f>
        <v>0</v>
      </c>
      <c r="H27" s="13">
        <f t="shared" si="2"/>
        <v>37.5</v>
      </c>
      <c r="I27" s="13" cm="1">
        <f t="array" ref="I27">INDEX($C$12:$C$19,M27)+(E27-INDEX($B$12:$B$19,M27))*N27</f>
        <v>77.343750032999992</v>
      </c>
      <c r="J27" s="13" cm="1">
        <f t="array" ref="J27">INDEX($D$12:$D$19,O27)+(F27-INDEX($B$12:$B$19,O27))*P27</f>
        <v>0</v>
      </c>
      <c r="K27" s="12">
        <f t="shared" si="3"/>
        <v>114.84375003299999</v>
      </c>
      <c r="M27" s="10">
        <f t="shared" si="4"/>
        <v>7</v>
      </c>
      <c r="N27" s="10" cm="1">
        <f t="array" ref="N27">(INDEX($C$12:$C$19,M27+1)-INDEX($C$12:$C$19,M27))/(INDEX($B$12:$B$19,M27+1)-INDEX($B$12:$B$19,M27))</f>
        <v>0.15625</v>
      </c>
      <c r="O27" s="10">
        <f t="shared" si="0"/>
        <v>1</v>
      </c>
      <c r="P27" s="10" cm="1">
        <f t="array" ref="P27">(INDEX($D$12:$D$19,O27+1)-INDEX($D$12:$D$19,O27))/(INDEX($B$12:$B$19,O27+1)-INDEX($B$12:$B$19,O27))</f>
        <v>0.8125000014999999</v>
      </c>
    </row>
    <row r="28" spans="2:16" ht="12.95">
      <c r="B28" s="7" t="s">
        <v>31</v>
      </c>
      <c r="C28" s="9">
        <v>0</v>
      </c>
      <c r="D28" s="9">
        <v>0</v>
      </c>
      <c r="E28" s="9">
        <v>540</v>
      </c>
      <c r="F28" s="9">
        <v>0</v>
      </c>
      <c r="G28" s="13">
        <f t="shared" si="1"/>
        <v>0</v>
      </c>
      <c r="H28" s="13">
        <f t="shared" si="2"/>
        <v>0</v>
      </c>
      <c r="I28" s="13" cm="1">
        <f t="array" ref="I28">INDEX($C$12:$C$19,M28)+(E28-INDEX($B$12:$B$19,M28))*N28</f>
        <v>114.84375003299999</v>
      </c>
      <c r="J28" s="13" cm="1">
        <f t="array" ref="J28">INDEX($D$12:$D$19,O28)+(F28-INDEX($B$12:$B$19,O28))*P28</f>
        <v>0</v>
      </c>
      <c r="K28" s="12">
        <f t="shared" si="3"/>
        <v>114.84375003299999</v>
      </c>
      <c r="M28" s="10">
        <f>MIN(MATCH(E28,$B$12:$B$19,1),7)</f>
        <v>7</v>
      </c>
      <c r="N28" s="10" cm="1">
        <f t="array" ref="N28">(INDEX($C$12:$C$19,M28+1)-INDEX($C$12:$C$19,M28))/(INDEX($B$12:$B$19,M28+1)-INDEX($B$12:$B$19,M28))</f>
        <v>0.15625</v>
      </c>
      <c r="O28" s="10">
        <f t="shared" si="0"/>
        <v>1</v>
      </c>
      <c r="P28" s="10" cm="1">
        <f t="array" ref="P28">(INDEX($D$12:$D$19,O28+1)-INDEX($D$12:$D$19,O28))/(INDEX($B$12:$B$19,O28+1)-INDEX($B$12:$B$19,O28))</f>
        <v>0.8125000014999999</v>
      </c>
    </row>
    <row r="29" spans="2:16" ht="12.95">
      <c r="B29" s="7" t="s">
        <v>32</v>
      </c>
      <c r="C29" s="9">
        <v>0</v>
      </c>
      <c r="D29" s="9">
        <v>150</v>
      </c>
      <c r="E29" s="9">
        <v>0</v>
      </c>
      <c r="F29" s="9">
        <v>3.6</v>
      </c>
      <c r="G29" s="13">
        <f t="shared" si="1"/>
        <v>0</v>
      </c>
      <c r="H29" s="13">
        <f t="shared" si="2"/>
        <v>112.5</v>
      </c>
      <c r="I29" s="13" cm="1">
        <f t="array" ref="I29">INDEX($C$12:$C$19,M29)+(E29-INDEX($B$12:$B$19,M29))*N29</f>
        <v>0</v>
      </c>
      <c r="J29" s="13" cm="1">
        <f t="array" ref="J29">INDEX($D$12:$D$19,O29)+(F29-INDEX($B$12:$B$19,O29))*P29</f>
        <v>2.9250000053999998</v>
      </c>
      <c r="K29" s="12">
        <f>SUM(G29:J29)</f>
        <v>115.42500000539999</v>
      </c>
      <c r="M29" s="10">
        <f t="shared" si="4"/>
        <v>1</v>
      </c>
      <c r="N29" s="10" cm="1">
        <f t="array" ref="N29">(INDEX($C$12:$C$19,M29+1)-INDEX($C$12:$C$19,M29))/(INDEX($B$12:$B$19,M29+1)-INDEX($B$12:$B$19,M29))</f>
        <v>0.67187500150000001</v>
      </c>
      <c r="O29" s="10">
        <f t="shared" si="0"/>
        <v>1</v>
      </c>
      <c r="P29" s="10" cm="1">
        <f t="array" ref="P29">(INDEX($D$12:$D$19,O29+1)-INDEX($D$12:$D$19,O29))/(INDEX($B$12:$B$19,O29+1)-INDEX($B$12:$B$19,O29))</f>
        <v>0.8125000014999999</v>
      </c>
    </row>
    <row r="30" spans="2:16" ht="12.95">
      <c r="B30" s="7" t="s">
        <v>33</v>
      </c>
      <c r="C30" s="9">
        <v>40</v>
      </c>
      <c r="D30" s="9">
        <v>100</v>
      </c>
      <c r="E30" s="9">
        <v>0</v>
      </c>
      <c r="F30" s="9">
        <v>7</v>
      </c>
      <c r="G30" s="13">
        <f t="shared" si="1"/>
        <v>34.4</v>
      </c>
      <c r="H30" s="13">
        <f t="shared" si="2"/>
        <v>75</v>
      </c>
      <c r="I30" s="13" cm="1">
        <f t="array" ref="I30">INDEX($C$12:$C$19,M30)+(E30-INDEX($B$12:$B$19,M30))*N30</f>
        <v>0</v>
      </c>
      <c r="J30" s="13" cm="1">
        <f t="array" ref="J30">INDEX($D$12:$D$19,O30)+(F30-INDEX($B$12:$B$19,O30))*P30</f>
        <v>5.6875000104999991</v>
      </c>
      <c r="K30" s="12">
        <f t="shared" si="3"/>
        <v>115.08750001050001</v>
      </c>
      <c r="M30" s="10">
        <f t="shared" si="4"/>
        <v>1</v>
      </c>
      <c r="N30" s="10" cm="1">
        <f t="array" ref="N30">(INDEX($C$12:$C$19,M30+1)-INDEX($C$12:$C$19,M30))/(INDEX($B$12:$B$19,M30+1)-INDEX($B$12:$B$19,M30))</f>
        <v>0.67187500150000001</v>
      </c>
      <c r="O30" s="10">
        <f t="shared" si="0"/>
        <v>1</v>
      </c>
      <c r="P30" s="10" cm="1">
        <f t="array" ref="P30">(INDEX($D$12:$D$19,O30+1)-INDEX($D$12:$D$19,O30))/(INDEX($B$12:$B$19,O30+1)-INDEX($B$12:$B$19,O30))</f>
        <v>0.8125000014999999</v>
      </c>
    </row>
    <row r="31" spans="2:16" ht="12.95">
      <c r="B31" s="7" t="s">
        <v>34</v>
      </c>
      <c r="C31" s="9">
        <v>0</v>
      </c>
      <c r="D31" s="9">
        <v>100</v>
      </c>
      <c r="E31" s="9">
        <v>0</v>
      </c>
      <c r="F31" s="9">
        <v>50.4</v>
      </c>
      <c r="G31" s="13">
        <f t="shared" si="1"/>
        <v>0</v>
      </c>
      <c r="H31" s="13">
        <f t="shared" si="2"/>
        <v>75</v>
      </c>
      <c r="I31" s="13" cm="1">
        <f t="array" ref="I31">INDEX($C$12:$C$19,M31)+(E31-INDEX($B$12:$B$19,M31))*N31</f>
        <v>0</v>
      </c>
      <c r="J31" s="13" cm="1">
        <f t="array" ref="J31">INDEX($D$12:$D$19,O31)+(F31-INDEX($B$12:$B$19,O31))*P31</f>
        <v>39.000000031559999</v>
      </c>
      <c r="K31" s="12">
        <f>SUM(G31:J31)</f>
        <v>114.00000003156001</v>
      </c>
      <c r="M31" s="10">
        <f t="shared" si="4"/>
        <v>1</v>
      </c>
      <c r="N31" s="10" cm="1">
        <f t="array" ref="N31">(INDEX($C$12:$C$19,M31+1)-INDEX($C$12:$C$19,M31))/(INDEX($B$12:$B$19,M31+1)-INDEX($B$12:$B$19,M31))</f>
        <v>0.67187500150000001</v>
      </c>
      <c r="O31" s="10">
        <f t="shared" si="0"/>
        <v>3</v>
      </c>
      <c r="P31" s="10" cm="1">
        <f t="array" ref="P31">(INDEX($D$12:$D$19,O31+1)-INDEX($D$12:$D$19,O31))/(INDEX($B$12:$B$19,O31+1)-INDEX($B$12:$B$19,O31))</f>
        <v>0.62500000014999979</v>
      </c>
    </row>
    <row r="32" spans="2:16" ht="12.95">
      <c r="B32" s="7" t="s">
        <v>35</v>
      </c>
      <c r="C32" s="9">
        <v>0</v>
      </c>
      <c r="D32" s="9">
        <v>50</v>
      </c>
      <c r="E32" s="9">
        <v>0</v>
      </c>
      <c r="F32" s="9">
        <v>180</v>
      </c>
      <c r="G32" s="13">
        <f t="shared" si="1"/>
        <v>0</v>
      </c>
      <c r="H32" s="13">
        <f t="shared" si="2"/>
        <v>37.5</v>
      </c>
      <c r="I32" s="13" cm="1">
        <f t="array" ref="I32">INDEX($C$12:$C$19,M32)+(E32-INDEX($B$12:$B$19,M32))*N32</f>
        <v>0</v>
      </c>
      <c r="J32" s="13" cm="1">
        <f t="array" ref="J32">INDEX($D$12:$D$19,O32)+(F32-INDEX($B$12:$B$19,O32))*P32</f>
        <v>78.437500029999995</v>
      </c>
      <c r="K32" s="12">
        <f t="shared" si="3"/>
        <v>115.93750003</v>
      </c>
      <c r="M32" s="10">
        <f t="shared" si="4"/>
        <v>1</v>
      </c>
      <c r="N32" s="10" cm="1">
        <f t="array" ref="N32">(INDEX($C$12:$C$19,M32+1)-INDEX($C$12:$C$19,M32))/(INDEX($B$12:$B$19,M32+1)-INDEX($B$12:$B$19,M32))</f>
        <v>0.67187500150000001</v>
      </c>
      <c r="O32" s="10">
        <f>MIN(MATCH(F32,$B$12:$B$19,1),7)</f>
        <v>7</v>
      </c>
      <c r="P32" s="10" cm="1">
        <f t="array" ref="P32">(INDEX($D$12:$D$19,O32+1)-INDEX($D$12:$D$19,O32))/(INDEX($B$12:$B$19,O32+1)-INDEX($B$12:$B$19,O32))</f>
        <v>0.171875</v>
      </c>
    </row>
    <row r="33" spans="2:16" ht="12.95">
      <c r="B33" s="7" t="s">
        <v>36</v>
      </c>
      <c r="C33" s="9">
        <v>0</v>
      </c>
      <c r="D33" s="9">
        <v>0</v>
      </c>
      <c r="E33" s="9">
        <v>0</v>
      </c>
      <c r="F33" s="9">
        <v>390</v>
      </c>
      <c r="G33" s="13">
        <f t="shared" si="1"/>
        <v>0</v>
      </c>
      <c r="H33" s="13">
        <f t="shared" si="2"/>
        <v>0</v>
      </c>
      <c r="I33" s="13" cm="1">
        <f t="array" ref="I33">INDEX($C$12:$C$19,M33)+(E33-INDEX($B$12:$B$19,M33))*N33</f>
        <v>0</v>
      </c>
      <c r="J33" s="13" cm="1">
        <f t="array" ref="J33">INDEX($D$12:$D$19,O33)+(F33-INDEX($B$12:$B$19,O33))*P33</f>
        <v>114.53125003</v>
      </c>
      <c r="K33" s="12">
        <f t="shared" si="3"/>
        <v>114.53125003</v>
      </c>
      <c r="M33" s="10">
        <f t="shared" si="4"/>
        <v>1</v>
      </c>
      <c r="N33" s="10" cm="1">
        <f t="array" ref="N33">(INDEX($C$12:$C$19,M33+1)-INDEX($C$12:$C$19,M33))/(INDEX($B$12:$B$19,M33+1)-INDEX($B$12:$B$19,M33))</f>
        <v>0.67187500150000001</v>
      </c>
      <c r="O33" s="10">
        <f t="shared" si="0"/>
        <v>7</v>
      </c>
      <c r="P33" s="10" cm="1">
        <f t="array" ref="P33">(INDEX($D$12:$D$19,O33+1)-INDEX($D$12:$D$19,O33))/(INDEX($B$12:$B$19,O33+1)-INDEX($B$12:$B$19,O33))</f>
        <v>0.171875</v>
      </c>
    </row>
  </sheetData>
  <mergeCells count="3">
    <mergeCell ref="C22:F22"/>
    <mergeCell ref="G22:J22"/>
    <mergeCell ref="M22:P2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cabce-57e1-43b9-87b6-1f843037224c">
      <Terms xmlns="http://schemas.microsoft.com/office/infopath/2007/PartnerControls"/>
    </lcf76f155ced4ddcb4097134ff3c332f>
    <TaxCatchAll xmlns="1864197c-71c5-4584-abde-5956ba1db3d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5A077CFBDDEC45AA480DBB3DC6864A" ma:contentTypeVersion="10" ma:contentTypeDescription="Create a new document." ma:contentTypeScope="" ma:versionID="083ad17d267bbd246cc91ddb25ab1f4d">
  <xsd:schema xmlns:xsd="http://www.w3.org/2001/XMLSchema" xmlns:xs="http://www.w3.org/2001/XMLSchema" xmlns:p="http://schemas.microsoft.com/office/2006/metadata/properties" xmlns:ns2="4c2cabce-57e1-43b9-87b6-1f843037224c" xmlns:ns3="1864197c-71c5-4584-abde-5956ba1db3d7" targetNamespace="http://schemas.microsoft.com/office/2006/metadata/properties" ma:root="true" ma:fieldsID="1242e528c12cb776ebd71e2c1db69a15" ns2:_="" ns3:_="">
    <xsd:import namespace="4c2cabce-57e1-43b9-87b6-1f843037224c"/>
    <xsd:import namespace="1864197c-71c5-4584-abde-5956ba1db3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cabce-57e1-43b9-87b6-1f8430372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5d88ab5-8cf0-45ea-9ae7-051729223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4197c-71c5-4584-abde-5956ba1db3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06a1a7a-17eb-43f1-be50-1d8513ec1b3d}" ma:internalName="TaxCatchAll" ma:showField="CatchAllData" ma:web="1864197c-71c5-4584-abde-5956ba1db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1B2F40-BE42-4A7E-82C9-31BDAE1A21B2}"/>
</file>

<file path=customXml/itemProps2.xml><?xml version="1.0" encoding="utf-8"?>
<ds:datastoreItem xmlns:ds="http://schemas.openxmlformats.org/officeDocument/2006/customXml" ds:itemID="{A0721155-47D6-477F-9A2B-C20E8BCCE367}"/>
</file>

<file path=customXml/itemProps3.xml><?xml version="1.0" encoding="utf-8"?>
<ds:datastoreItem xmlns:ds="http://schemas.openxmlformats.org/officeDocument/2006/customXml" ds:itemID="{7685B471-1407-493D-84BE-D3329EC2DC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Ritvik Jain</dc:creator>
  <cp:keywords/>
  <dc:description/>
  <cp:lastModifiedBy>Adrian Au</cp:lastModifiedBy>
  <cp:revision/>
  <dcterms:created xsi:type="dcterms:W3CDTF">2019-02-09T00:17:20Z</dcterms:created>
  <dcterms:modified xsi:type="dcterms:W3CDTF">2026-08-15T16:57:22Z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53bbb04a-1947-4eb6-967e-69cb9492be51</vt:lpwstr>
  </property>
  <property fmtid="{D5CDD505-2E9C-101B-9397-08002B2CF9AE}" pid="3" name="ContentTypeId">
    <vt:lpwstr>0x010100895A077CFBDDEC45AA480DBB3DC6864A</vt:lpwstr>
  </property>
  <property fmtid="{D5CDD505-2E9C-101B-9397-08002B2CF9AE}" pid="4" name="{A44787D4-0540-4523-9961-78E4036D8C6D}">
    <vt:lpwstr>{2ECBBC32-10FE-47BE-8DB5-22A938906143}</vt:lpwstr>
  </property>
  <property fmtid="{D5CDD505-2E9C-101B-9397-08002B2CF9AE}" pid="5" name="Order">
    <vt:r8>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