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8_{935EF863-6B36-4EC1-A4B2-AE7155F74D36}" xr6:coauthVersionLast="47" xr6:coauthVersionMax="47" xr10:uidLastSave="{00000000-0000-0000-0000-000000000000}"/>
  <bookViews>
    <workbookView xWindow="28680" yWindow="-165" windowWidth="29040" windowHeight="15720" activeTab="1" xr2:uid="{00000000-000D-0000-FFFF-FFFF00000000}"/>
  </bookViews>
  <sheets>
    <sheet name="IR-20(f)" sheetId="3" r:id="rId1"/>
    <sheet name="IR-22(m)-Chart-Data" sheetId="4" r:id="rId2"/>
    <sheet name="IR-22(m)-0.95RTC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6" i="3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8" i="4"/>
  <c r="M8" i="4"/>
  <c r="K8" i="4"/>
  <c r="O15" i="4" l="1"/>
  <c r="O16" i="4"/>
  <c r="O23" i="4"/>
  <c r="O24" i="4"/>
  <c r="O31" i="4"/>
  <c r="O32" i="4"/>
  <c r="O39" i="4"/>
  <c r="O40" i="4"/>
  <c r="O47" i="4"/>
  <c r="O48" i="4"/>
  <c r="O55" i="4"/>
  <c r="O56" i="4"/>
  <c r="O63" i="4"/>
  <c r="O64" i="4"/>
  <c r="O71" i="4"/>
  <c r="O72" i="4"/>
  <c r="O79" i="4"/>
  <c r="O80" i="4"/>
  <c r="O87" i="4"/>
  <c r="O88" i="4"/>
  <c r="Q8" i="4"/>
  <c r="Q9" i="4"/>
  <c r="Q16" i="4"/>
  <c r="Q17" i="4"/>
  <c r="Q24" i="4"/>
  <c r="Q25" i="4"/>
  <c r="Q32" i="4"/>
  <c r="Q33" i="4"/>
  <c r="Q40" i="4"/>
  <c r="Q41" i="4"/>
  <c r="Q48" i="4"/>
  <c r="Q49" i="4"/>
  <c r="Q56" i="4"/>
  <c r="Q57" i="4"/>
  <c r="Q64" i="4"/>
  <c r="Q65" i="4"/>
  <c r="Q72" i="4"/>
  <c r="Q73" i="4"/>
  <c r="Q80" i="4"/>
  <c r="Q81" i="4"/>
  <c r="Q88" i="4"/>
  <c r="Q89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W7" i="4"/>
  <c r="O5" i="4"/>
  <c r="O8" i="4" s="1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S5" i="4"/>
  <c r="Q5" i="4"/>
  <c r="Q10" i="4" s="1"/>
  <c r="Q87" i="4" l="1"/>
  <c r="Q79" i="4"/>
  <c r="Q71" i="4"/>
  <c r="Q63" i="4"/>
  <c r="Q55" i="4"/>
  <c r="Q47" i="4"/>
  <c r="Q39" i="4"/>
  <c r="Q31" i="4"/>
  <c r="Q23" i="4"/>
  <c r="Q15" i="4"/>
  <c r="O94" i="4"/>
  <c r="O86" i="4"/>
  <c r="O78" i="4"/>
  <c r="O70" i="4"/>
  <c r="O62" i="4"/>
  <c r="O54" i="4"/>
  <c r="O46" i="4"/>
  <c r="O38" i="4"/>
  <c r="O30" i="4"/>
  <c r="O22" i="4"/>
  <c r="O14" i="4"/>
  <c r="Q94" i="4"/>
  <c r="Q86" i="4"/>
  <c r="Q78" i="4"/>
  <c r="Q70" i="4"/>
  <c r="Q62" i="4"/>
  <c r="Q54" i="4"/>
  <c r="Q46" i="4"/>
  <c r="Q38" i="4"/>
  <c r="Q30" i="4"/>
  <c r="Q22" i="4"/>
  <c r="Q14" i="4"/>
  <c r="O93" i="4"/>
  <c r="O85" i="4"/>
  <c r="O77" i="4"/>
  <c r="O69" i="4"/>
  <c r="O61" i="4"/>
  <c r="O53" i="4"/>
  <c r="O45" i="4"/>
  <c r="O37" i="4"/>
  <c r="O29" i="4"/>
  <c r="O21" i="4"/>
  <c r="O13" i="4"/>
  <c r="Q93" i="4"/>
  <c r="Q85" i="4"/>
  <c r="Q77" i="4"/>
  <c r="Q69" i="4"/>
  <c r="Q61" i="4"/>
  <c r="Q53" i="4"/>
  <c r="Q45" i="4"/>
  <c r="Q37" i="4"/>
  <c r="Q29" i="4"/>
  <c r="Q21" i="4"/>
  <c r="Q13" i="4"/>
  <c r="O92" i="4"/>
  <c r="O84" i="4"/>
  <c r="O76" i="4"/>
  <c r="O68" i="4"/>
  <c r="O60" i="4"/>
  <c r="O52" i="4"/>
  <c r="O44" i="4"/>
  <c r="O36" i="4"/>
  <c r="O28" i="4"/>
  <c r="O20" i="4"/>
  <c r="O12" i="4"/>
  <c r="Q92" i="4"/>
  <c r="Q84" i="4"/>
  <c r="Q76" i="4"/>
  <c r="Q68" i="4"/>
  <c r="Q60" i="4"/>
  <c r="Q52" i="4"/>
  <c r="Q44" i="4"/>
  <c r="Q36" i="4"/>
  <c r="Q28" i="4"/>
  <c r="Q20" i="4"/>
  <c r="Q12" i="4"/>
  <c r="O91" i="4"/>
  <c r="O83" i="4"/>
  <c r="O75" i="4"/>
  <c r="O67" i="4"/>
  <c r="O59" i="4"/>
  <c r="O51" i="4"/>
  <c r="O43" i="4"/>
  <c r="O35" i="4"/>
  <c r="O27" i="4"/>
  <c r="O19" i="4"/>
  <c r="O11" i="4"/>
  <c r="Q91" i="4"/>
  <c r="Q83" i="4"/>
  <c r="Q75" i="4"/>
  <c r="Q67" i="4"/>
  <c r="Q59" i="4"/>
  <c r="Q51" i="4"/>
  <c r="Q43" i="4"/>
  <c r="Q35" i="4"/>
  <c r="Q27" i="4"/>
  <c r="Q19" i="4"/>
  <c r="Q11" i="4"/>
  <c r="O90" i="4"/>
  <c r="O82" i="4"/>
  <c r="O74" i="4"/>
  <c r="O66" i="4"/>
  <c r="O58" i="4"/>
  <c r="O50" i="4"/>
  <c r="O42" i="4"/>
  <c r="O34" i="4"/>
  <c r="O26" i="4"/>
  <c r="O18" i="4"/>
  <c r="O10" i="4"/>
  <c r="Q90" i="4"/>
  <c r="Q82" i="4"/>
  <c r="Q74" i="4"/>
  <c r="Q66" i="4"/>
  <c r="Q58" i="4"/>
  <c r="Q50" i="4"/>
  <c r="Q42" i="4"/>
  <c r="Q34" i="4"/>
  <c r="Q26" i="4"/>
  <c r="Q18" i="4"/>
  <c r="O89" i="4"/>
  <c r="O81" i="4"/>
  <c r="O73" i="4"/>
  <c r="O65" i="4"/>
  <c r="O57" i="4"/>
  <c r="O49" i="4"/>
  <c r="O41" i="4"/>
  <c r="O33" i="4"/>
  <c r="O25" i="4"/>
  <c r="O17" i="4"/>
  <c r="O9" i="4"/>
  <c r="S16" i="4"/>
  <c r="S8" i="4"/>
  <c r="S63" i="4"/>
  <c r="S31" i="4"/>
  <c r="S94" i="4"/>
  <c r="S78" i="4"/>
  <c r="S62" i="4"/>
  <c r="S46" i="4"/>
  <c r="S30" i="4"/>
  <c r="S14" i="4"/>
  <c r="S93" i="4"/>
  <c r="S85" i="4"/>
  <c r="S77" i="4"/>
  <c r="S69" i="4"/>
  <c r="S61" i="4"/>
  <c r="S53" i="4"/>
  <c r="S45" i="4"/>
  <c r="S37" i="4"/>
  <c r="S29" i="4"/>
  <c r="S21" i="4"/>
  <c r="S13" i="4"/>
  <c r="S87" i="4"/>
  <c r="S55" i="4"/>
  <c r="S39" i="4"/>
  <c r="S86" i="4"/>
  <c r="S70" i="4"/>
  <c r="S54" i="4"/>
  <c r="S38" i="4"/>
  <c r="S22" i="4"/>
  <c r="S92" i="4"/>
  <c r="S84" i="4"/>
  <c r="S76" i="4"/>
  <c r="S68" i="4"/>
  <c r="S60" i="4"/>
  <c r="S52" i="4"/>
  <c r="S44" i="4"/>
  <c r="S36" i="4"/>
  <c r="S28" i="4"/>
  <c r="S20" i="4"/>
  <c r="S12" i="4"/>
  <c r="S71" i="4"/>
  <c r="S23" i="4"/>
  <c r="S67" i="4"/>
  <c r="S27" i="4"/>
  <c r="S90" i="4"/>
  <c r="S82" i="4"/>
  <c r="S74" i="4"/>
  <c r="S66" i="4"/>
  <c r="S58" i="4"/>
  <c r="S50" i="4"/>
  <c r="S42" i="4"/>
  <c r="S34" i="4"/>
  <c r="S26" i="4"/>
  <c r="S18" i="4"/>
  <c r="S10" i="4"/>
  <c r="S79" i="4"/>
  <c r="S47" i="4"/>
  <c r="S15" i="4"/>
  <c r="S91" i="4"/>
  <c r="S75" i="4"/>
  <c r="S51" i="4"/>
  <c r="S35" i="4"/>
  <c r="S19" i="4"/>
  <c r="S89" i="4"/>
  <c r="S81" i="4"/>
  <c r="S73" i="4"/>
  <c r="S65" i="4"/>
  <c r="S57" i="4"/>
  <c r="S49" i="4"/>
  <c r="S41" i="4"/>
  <c r="S33" i="4"/>
  <c r="S25" i="4"/>
  <c r="S17" i="4"/>
  <c r="S9" i="4"/>
  <c r="S83" i="4"/>
  <c r="S59" i="4"/>
  <c r="S43" i="4"/>
  <c r="S11" i="4"/>
  <c r="S88" i="4"/>
  <c r="S80" i="4"/>
  <c r="S72" i="4"/>
  <c r="S64" i="4"/>
  <c r="S56" i="4"/>
  <c r="S48" i="4"/>
  <c r="S40" i="4"/>
  <c r="S32" i="4"/>
  <c r="S24" i="4"/>
  <c r="H17" i="5"/>
  <c r="D12" i="5"/>
  <c r="C12" i="5"/>
  <c r="D11" i="5" l="1"/>
  <c r="C13" i="5"/>
  <c r="C11" i="5"/>
  <c r="D13" i="5" l="1"/>
  <c r="J14" i="5" l="1"/>
  <c r="D14" i="5"/>
  <c r="F25" i="5" s="1"/>
  <c r="C14" i="5"/>
  <c r="K13" i="5"/>
  <c r="H13" i="5"/>
  <c r="F13" i="5"/>
  <c r="E13" i="5"/>
  <c r="F12" i="5"/>
  <c r="E12" i="5"/>
  <c r="H12" i="5" s="1"/>
  <c r="K14" i="5"/>
  <c r="H20" i="5" s="1"/>
  <c r="F11" i="5"/>
  <c r="F14" i="5" s="1"/>
  <c r="E11" i="5"/>
  <c r="H11" i="5" s="1"/>
  <c r="H14" i="5" s="1"/>
  <c r="I8" i="4"/>
  <c r="U8" i="4" s="1"/>
  <c r="W8" i="4" s="1"/>
  <c r="I9" i="4"/>
  <c r="U9" i="4" s="1"/>
  <c r="W9" i="4" s="1"/>
  <c r="I10" i="4"/>
  <c r="U10" i="4" s="1"/>
  <c r="W10" i="4" s="1"/>
  <c r="I11" i="4"/>
  <c r="U11" i="4" s="1"/>
  <c r="W11" i="4" s="1"/>
  <c r="I12" i="4"/>
  <c r="U12" i="4" s="1"/>
  <c r="W12" i="4" s="1"/>
  <c r="I13" i="4"/>
  <c r="U13" i="4" s="1"/>
  <c r="W13" i="4" s="1"/>
  <c r="I14" i="4"/>
  <c r="U14" i="4" s="1"/>
  <c r="W14" i="4" s="1"/>
  <c r="I15" i="4"/>
  <c r="U15" i="4" s="1"/>
  <c r="W15" i="4" s="1"/>
  <c r="I16" i="4"/>
  <c r="U16" i="4" s="1"/>
  <c r="W16" i="4" s="1"/>
  <c r="I17" i="4"/>
  <c r="U17" i="4" s="1"/>
  <c r="W17" i="4" s="1"/>
  <c r="I18" i="4"/>
  <c r="U18" i="4" s="1"/>
  <c r="W18" i="4" s="1"/>
  <c r="I19" i="4"/>
  <c r="U19" i="4" s="1"/>
  <c r="W19" i="4" s="1"/>
  <c r="I20" i="4"/>
  <c r="U20" i="4" s="1"/>
  <c r="W20" i="4" s="1"/>
  <c r="I21" i="4"/>
  <c r="U21" i="4" s="1"/>
  <c r="W21" i="4" s="1"/>
  <c r="I22" i="4"/>
  <c r="U22" i="4" s="1"/>
  <c r="W22" i="4" s="1"/>
  <c r="I23" i="4"/>
  <c r="U23" i="4" s="1"/>
  <c r="W23" i="4" s="1"/>
  <c r="I24" i="4"/>
  <c r="U24" i="4" s="1"/>
  <c r="W24" i="4" s="1"/>
  <c r="I25" i="4"/>
  <c r="U25" i="4" s="1"/>
  <c r="W25" i="4" s="1"/>
  <c r="I26" i="4"/>
  <c r="U26" i="4" s="1"/>
  <c r="W26" i="4" s="1"/>
  <c r="I27" i="4"/>
  <c r="U27" i="4" s="1"/>
  <c r="W27" i="4" s="1"/>
  <c r="I28" i="4"/>
  <c r="U28" i="4" s="1"/>
  <c r="W28" i="4" s="1"/>
  <c r="I29" i="4"/>
  <c r="U29" i="4" s="1"/>
  <c r="W29" i="4" s="1"/>
  <c r="I30" i="4"/>
  <c r="U30" i="4" s="1"/>
  <c r="W30" i="4" s="1"/>
  <c r="I31" i="4"/>
  <c r="U31" i="4" s="1"/>
  <c r="W31" i="4" s="1"/>
  <c r="I32" i="4"/>
  <c r="U32" i="4" s="1"/>
  <c r="W32" i="4" s="1"/>
  <c r="I33" i="4"/>
  <c r="U33" i="4" s="1"/>
  <c r="W33" i="4" s="1"/>
  <c r="I34" i="4"/>
  <c r="U34" i="4" s="1"/>
  <c r="W34" i="4" s="1"/>
  <c r="I35" i="4"/>
  <c r="U35" i="4" s="1"/>
  <c r="W35" i="4" s="1"/>
  <c r="I36" i="4"/>
  <c r="U36" i="4" s="1"/>
  <c r="W36" i="4" s="1"/>
  <c r="I37" i="4"/>
  <c r="U37" i="4" s="1"/>
  <c r="W37" i="4" s="1"/>
  <c r="I38" i="4"/>
  <c r="U38" i="4" s="1"/>
  <c r="W38" i="4" s="1"/>
  <c r="I39" i="4"/>
  <c r="U39" i="4" s="1"/>
  <c r="W39" i="4" s="1"/>
  <c r="I40" i="4"/>
  <c r="U40" i="4" s="1"/>
  <c r="W40" i="4" s="1"/>
  <c r="I41" i="4"/>
  <c r="U41" i="4" s="1"/>
  <c r="W41" i="4" s="1"/>
  <c r="I42" i="4"/>
  <c r="U42" i="4" s="1"/>
  <c r="W42" i="4" s="1"/>
  <c r="I43" i="4"/>
  <c r="U43" i="4" s="1"/>
  <c r="W43" i="4" s="1"/>
  <c r="I44" i="4"/>
  <c r="U44" i="4" s="1"/>
  <c r="W44" i="4" s="1"/>
  <c r="I45" i="4"/>
  <c r="U45" i="4" s="1"/>
  <c r="W45" i="4" s="1"/>
  <c r="I46" i="4"/>
  <c r="U46" i="4" s="1"/>
  <c r="W46" i="4" s="1"/>
  <c r="I47" i="4"/>
  <c r="U47" i="4" s="1"/>
  <c r="W47" i="4" s="1"/>
  <c r="I48" i="4"/>
  <c r="U48" i="4" s="1"/>
  <c r="W48" i="4" s="1"/>
  <c r="I49" i="4"/>
  <c r="U49" i="4" s="1"/>
  <c r="W49" i="4" s="1"/>
  <c r="I50" i="4"/>
  <c r="U50" i="4" s="1"/>
  <c r="W50" i="4" s="1"/>
  <c r="I51" i="4"/>
  <c r="U51" i="4" s="1"/>
  <c r="W51" i="4" s="1"/>
  <c r="I52" i="4"/>
  <c r="U52" i="4" s="1"/>
  <c r="W52" i="4" s="1"/>
  <c r="I53" i="4"/>
  <c r="U53" i="4" s="1"/>
  <c r="W53" i="4" s="1"/>
  <c r="I54" i="4"/>
  <c r="U54" i="4" s="1"/>
  <c r="W54" i="4" s="1"/>
  <c r="I55" i="4"/>
  <c r="U55" i="4" s="1"/>
  <c r="W55" i="4" s="1"/>
  <c r="I56" i="4"/>
  <c r="U56" i="4" s="1"/>
  <c r="W56" i="4" s="1"/>
  <c r="I57" i="4"/>
  <c r="U57" i="4" s="1"/>
  <c r="W57" i="4" s="1"/>
  <c r="I58" i="4"/>
  <c r="U58" i="4" s="1"/>
  <c r="W58" i="4" s="1"/>
  <c r="I59" i="4"/>
  <c r="U59" i="4" s="1"/>
  <c r="W59" i="4" s="1"/>
  <c r="I60" i="4"/>
  <c r="U60" i="4" s="1"/>
  <c r="W60" i="4" s="1"/>
  <c r="I61" i="4"/>
  <c r="U61" i="4" s="1"/>
  <c r="W61" i="4" s="1"/>
  <c r="I62" i="4"/>
  <c r="U62" i="4" s="1"/>
  <c r="W62" i="4" s="1"/>
  <c r="I63" i="4"/>
  <c r="U63" i="4" s="1"/>
  <c r="W63" i="4" s="1"/>
  <c r="I64" i="4"/>
  <c r="U64" i="4" s="1"/>
  <c r="W64" i="4" s="1"/>
  <c r="I65" i="4"/>
  <c r="U65" i="4" s="1"/>
  <c r="W65" i="4" s="1"/>
  <c r="I66" i="4"/>
  <c r="U66" i="4" s="1"/>
  <c r="W66" i="4" s="1"/>
  <c r="I67" i="4"/>
  <c r="U67" i="4" s="1"/>
  <c r="W67" i="4" s="1"/>
  <c r="I68" i="4"/>
  <c r="U68" i="4" s="1"/>
  <c r="W68" i="4" s="1"/>
  <c r="I69" i="4"/>
  <c r="U69" i="4" s="1"/>
  <c r="W69" i="4" s="1"/>
  <c r="I70" i="4"/>
  <c r="U70" i="4" s="1"/>
  <c r="W70" i="4" s="1"/>
  <c r="I71" i="4"/>
  <c r="U71" i="4" s="1"/>
  <c r="W71" i="4" s="1"/>
  <c r="I72" i="4"/>
  <c r="U72" i="4" s="1"/>
  <c r="W72" i="4" s="1"/>
  <c r="I73" i="4"/>
  <c r="U73" i="4" s="1"/>
  <c r="W73" i="4" s="1"/>
  <c r="I74" i="4"/>
  <c r="U74" i="4" s="1"/>
  <c r="W74" i="4" s="1"/>
  <c r="I75" i="4"/>
  <c r="U75" i="4" s="1"/>
  <c r="W75" i="4" s="1"/>
  <c r="I76" i="4"/>
  <c r="U76" i="4" s="1"/>
  <c r="W76" i="4" s="1"/>
  <c r="I77" i="4"/>
  <c r="U77" i="4" s="1"/>
  <c r="W77" i="4" s="1"/>
  <c r="I78" i="4"/>
  <c r="U78" i="4" s="1"/>
  <c r="W78" i="4" s="1"/>
  <c r="I79" i="4"/>
  <c r="U79" i="4" s="1"/>
  <c r="W79" i="4" s="1"/>
  <c r="I80" i="4"/>
  <c r="U80" i="4" s="1"/>
  <c r="W80" i="4" s="1"/>
  <c r="I81" i="4"/>
  <c r="U81" i="4" s="1"/>
  <c r="W81" i="4" s="1"/>
  <c r="I82" i="4"/>
  <c r="U82" i="4" s="1"/>
  <c r="W82" i="4" s="1"/>
  <c r="I83" i="4"/>
  <c r="U83" i="4" s="1"/>
  <c r="W83" i="4" s="1"/>
  <c r="I84" i="4"/>
  <c r="U84" i="4" s="1"/>
  <c r="W84" i="4" s="1"/>
  <c r="I85" i="4"/>
  <c r="U85" i="4" s="1"/>
  <c r="W85" i="4" s="1"/>
  <c r="I86" i="4"/>
  <c r="U86" i="4" s="1"/>
  <c r="W86" i="4" s="1"/>
  <c r="I87" i="4"/>
  <c r="U87" i="4" s="1"/>
  <c r="W87" i="4" s="1"/>
  <c r="I88" i="4"/>
  <c r="U88" i="4" s="1"/>
  <c r="W88" i="4" s="1"/>
  <c r="I89" i="4"/>
  <c r="U89" i="4" s="1"/>
  <c r="W89" i="4" s="1"/>
  <c r="I90" i="4"/>
  <c r="U90" i="4" s="1"/>
  <c r="W90" i="4" s="1"/>
  <c r="I91" i="4"/>
  <c r="U91" i="4" s="1"/>
  <c r="W91" i="4" s="1"/>
  <c r="I92" i="4"/>
  <c r="U92" i="4" s="1"/>
  <c r="W92" i="4" s="1"/>
  <c r="I93" i="4"/>
  <c r="U93" i="4" s="1"/>
  <c r="W93" i="4" s="1"/>
  <c r="I94" i="4"/>
  <c r="U94" i="4" s="1"/>
  <c r="W94" i="4" s="1"/>
  <c r="H22" i="5" l="1"/>
  <c r="H24" i="5" s="1"/>
  <c r="E14" i="5"/>
  <c r="F24" i="5" l="1"/>
  <c r="AE100" i="3"/>
  <c r="AE101" i="3"/>
  <c r="AE102" i="3"/>
  <c r="AI100" i="3" l="1"/>
  <c r="AJ100" i="3"/>
  <c r="AL100" i="3"/>
  <c r="AO100" i="3"/>
  <c r="AI101" i="3"/>
  <c r="AJ101" i="3"/>
  <c r="AL101" i="3"/>
  <c r="AO101" i="3"/>
  <c r="AI102" i="3"/>
  <c r="AJ102" i="3"/>
  <c r="AL102" i="3"/>
  <c r="AO102" i="3"/>
  <c r="AI96" i="3"/>
  <c r="AJ96" i="3"/>
  <c r="AI97" i="3"/>
  <c r="AJ97" i="3"/>
  <c r="AI98" i="3"/>
  <c r="AJ98" i="3"/>
  <c r="AI99" i="3"/>
  <c r="AJ99" i="3"/>
  <c r="AO99" i="3"/>
  <c r="AE98" i="3"/>
  <c r="AO98" i="3" s="1"/>
  <c r="AE99" i="3"/>
  <c r="AL99" i="3" s="1"/>
  <c r="AE96" i="3"/>
  <c r="AL96" i="3" s="1"/>
  <c r="AE97" i="3"/>
  <c r="AL97" i="3" s="1"/>
  <c r="AN97" i="3" s="1"/>
  <c r="AQ97" i="3" s="1"/>
  <c r="AN99" i="3" l="1"/>
  <c r="AQ99" i="3" s="1"/>
  <c r="AR101" i="3"/>
  <c r="AS101" i="3" s="1"/>
  <c r="AL98" i="3"/>
  <c r="AN98" i="3" s="1"/>
  <c r="AQ98" i="3" s="1"/>
  <c r="AR102" i="3"/>
  <c r="AS102" i="3" s="1"/>
  <c r="AT102" i="3" s="1"/>
  <c r="AV102" i="3" s="1"/>
  <c r="AR99" i="3"/>
  <c r="AS99" i="3" s="1"/>
  <c r="AT99" i="3" s="1"/>
  <c r="AV99" i="3" s="1"/>
  <c r="AN96" i="3"/>
  <c r="AQ96" i="3" s="1"/>
  <c r="AO97" i="3"/>
  <c r="AR97" i="3" s="1"/>
  <c r="AO96" i="3"/>
  <c r="AR96" i="3" s="1"/>
  <c r="AR100" i="3"/>
  <c r="AS100" i="3" s="1"/>
  <c r="AT100" i="3" s="1"/>
  <c r="AN100" i="3"/>
  <c r="AQ100" i="3" s="1"/>
  <c r="AN102" i="3"/>
  <c r="AQ102" i="3" s="1"/>
  <c r="AN101" i="3"/>
  <c r="AQ101" i="3" s="1"/>
  <c r="AT101" i="3"/>
  <c r="AV101" i="3" s="1"/>
  <c r="AV100" i="3" l="1"/>
  <c r="AR98" i="3"/>
  <c r="AS98" i="3" s="1"/>
  <c r="AS96" i="3"/>
  <c r="AT96" i="3" s="1"/>
  <c r="AV96" i="3" s="1"/>
  <c r="AS97" i="3"/>
  <c r="AT97" i="3" s="1"/>
  <c r="AV97" i="3" s="1"/>
  <c r="AI46" i="3"/>
  <c r="AJ46" i="3"/>
  <c r="AI47" i="3"/>
  <c r="AJ47" i="3"/>
  <c r="AO47" i="3"/>
  <c r="AI48" i="3"/>
  <c r="AJ48" i="3"/>
  <c r="AI49" i="3"/>
  <c r="AJ49" i="3"/>
  <c r="AI50" i="3"/>
  <c r="AJ50" i="3"/>
  <c r="AI51" i="3"/>
  <c r="AJ51" i="3"/>
  <c r="AI52" i="3"/>
  <c r="AJ52" i="3"/>
  <c r="AI53" i="3"/>
  <c r="AJ53" i="3"/>
  <c r="AI54" i="3"/>
  <c r="AJ54" i="3"/>
  <c r="AI55" i="3"/>
  <c r="AJ55" i="3"/>
  <c r="AI56" i="3"/>
  <c r="AJ56" i="3"/>
  <c r="AI57" i="3"/>
  <c r="AJ57" i="3"/>
  <c r="AI58" i="3"/>
  <c r="AJ58" i="3"/>
  <c r="AI59" i="3"/>
  <c r="AJ59" i="3"/>
  <c r="AI60" i="3"/>
  <c r="AJ60" i="3"/>
  <c r="AI61" i="3"/>
  <c r="AJ61" i="3"/>
  <c r="AI62" i="3"/>
  <c r="AJ62" i="3"/>
  <c r="AI63" i="3"/>
  <c r="AJ63" i="3"/>
  <c r="AI64" i="3"/>
  <c r="AJ64" i="3"/>
  <c r="AI65" i="3"/>
  <c r="AJ65" i="3"/>
  <c r="AI66" i="3"/>
  <c r="AJ66" i="3"/>
  <c r="AI67" i="3"/>
  <c r="AJ67" i="3"/>
  <c r="AI68" i="3"/>
  <c r="AJ68" i="3"/>
  <c r="AI69" i="3"/>
  <c r="AJ69" i="3"/>
  <c r="AI70" i="3"/>
  <c r="AJ70" i="3"/>
  <c r="AI71" i="3"/>
  <c r="AJ71" i="3"/>
  <c r="AI72" i="3"/>
  <c r="AJ72" i="3"/>
  <c r="AI73" i="3"/>
  <c r="AJ73" i="3"/>
  <c r="AI74" i="3"/>
  <c r="AJ74" i="3"/>
  <c r="AI75" i="3"/>
  <c r="AJ75" i="3"/>
  <c r="AI76" i="3"/>
  <c r="AJ76" i="3"/>
  <c r="AI77" i="3"/>
  <c r="AJ77" i="3"/>
  <c r="AI78" i="3"/>
  <c r="AJ78" i="3"/>
  <c r="AI79" i="3"/>
  <c r="AJ79" i="3"/>
  <c r="AI80" i="3"/>
  <c r="AJ80" i="3"/>
  <c r="AI81" i="3"/>
  <c r="AJ81" i="3"/>
  <c r="AI82" i="3"/>
  <c r="AJ82" i="3"/>
  <c r="AI83" i="3"/>
  <c r="AJ83" i="3"/>
  <c r="AI84" i="3"/>
  <c r="AJ84" i="3"/>
  <c r="AI85" i="3"/>
  <c r="AJ85" i="3"/>
  <c r="AI86" i="3"/>
  <c r="AJ86" i="3"/>
  <c r="AI87" i="3"/>
  <c r="AJ87" i="3"/>
  <c r="AI88" i="3"/>
  <c r="AJ88" i="3"/>
  <c r="AI89" i="3"/>
  <c r="AJ89" i="3"/>
  <c r="AI90" i="3"/>
  <c r="AJ90" i="3"/>
  <c r="AI91" i="3"/>
  <c r="AJ91" i="3"/>
  <c r="AI92" i="3"/>
  <c r="AJ92" i="3"/>
  <c r="AI93" i="3"/>
  <c r="AJ93" i="3"/>
  <c r="AI94" i="3"/>
  <c r="AJ94" i="3"/>
  <c r="AI95" i="3"/>
  <c r="AJ95" i="3"/>
  <c r="AE46" i="3"/>
  <c r="AL46" i="3" s="1"/>
  <c r="AE47" i="3"/>
  <c r="AL47" i="3" s="1"/>
  <c r="AE48" i="3"/>
  <c r="AO48" i="3" s="1"/>
  <c r="AE49" i="3"/>
  <c r="AO49" i="3" s="1"/>
  <c r="AE50" i="3"/>
  <c r="AL50" i="3" s="1"/>
  <c r="AE51" i="3"/>
  <c r="AL51" i="3" s="1"/>
  <c r="AE52" i="3"/>
  <c r="AL52" i="3" s="1"/>
  <c r="AE53" i="3"/>
  <c r="AL53" i="3" s="1"/>
  <c r="AE54" i="3"/>
  <c r="AL54" i="3" s="1"/>
  <c r="AE55" i="3"/>
  <c r="AL55" i="3" s="1"/>
  <c r="AE56" i="3"/>
  <c r="AO56" i="3" s="1"/>
  <c r="AE57" i="3"/>
  <c r="AL57" i="3" s="1"/>
  <c r="AE58" i="3"/>
  <c r="AL58" i="3" s="1"/>
  <c r="AE59" i="3"/>
  <c r="AO59" i="3" s="1"/>
  <c r="AE60" i="3"/>
  <c r="AL60" i="3" s="1"/>
  <c r="AE61" i="3"/>
  <c r="AL61" i="3" s="1"/>
  <c r="AE62" i="3"/>
  <c r="AL62" i="3" s="1"/>
  <c r="AE63" i="3"/>
  <c r="AL63" i="3" s="1"/>
  <c r="AE64" i="3"/>
  <c r="AO64" i="3" s="1"/>
  <c r="AE65" i="3"/>
  <c r="AL65" i="3" s="1"/>
  <c r="AE66" i="3"/>
  <c r="AL66" i="3" s="1"/>
  <c r="AE67" i="3"/>
  <c r="AO67" i="3" s="1"/>
  <c r="AE68" i="3"/>
  <c r="AL68" i="3" s="1"/>
  <c r="AE69" i="3"/>
  <c r="AL69" i="3" s="1"/>
  <c r="AE70" i="3"/>
  <c r="AL70" i="3" s="1"/>
  <c r="AE71" i="3"/>
  <c r="AL71" i="3" s="1"/>
  <c r="AE72" i="3"/>
  <c r="AO72" i="3" s="1"/>
  <c r="AE73" i="3"/>
  <c r="AL73" i="3" s="1"/>
  <c r="AE74" i="3"/>
  <c r="AL74" i="3" s="1"/>
  <c r="AE75" i="3"/>
  <c r="AO75" i="3" s="1"/>
  <c r="AE76" i="3"/>
  <c r="AL76" i="3" s="1"/>
  <c r="AE77" i="3"/>
  <c r="AL77" i="3" s="1"/>
  <c r="AE78" i="3"/>
  <c r="AL78" i="3" s="1"/>
  <c r="AE79" i="3"/>
  <c r="AL79" i="3" s="1"/>
  <c r="AE80" i="3"/>
  <c r="AO80" i="3" s="1"/>
  <c r="AE81" i="3"/>
  <c r="AL81" i="3" s="1"/>
  <c r="AE82" i="3"/>
  <c r="AL82" i="3" s="1"/>
  <c r="AE83" i="3"/>
  <c r="AO83" i="3" s="1"/>
  <c r="AE84" i="3"/>
  <c r="AL84" i="3" s="1"/>
  <c r="AE85" i="3"/>
  <c r="AL85" i="3" s="1"/>
  <c r="AE86" i="3"/>
  <c r="AL86" i="3" s="1"/>
  <c r="AE87" i="3"/>
  <c r="AL87" i="3" s="1"/>
  <c r="AE88" i="3"/>
  <c r="AL88" i="3" s="1"/>
  <c r="AE89" i="3"/>
  <c r="AL89" i="3" s="1"/>
  <c r="AE90" i="3"/>
  <c r="AO90" i="3" s="1"/>
  <c r="AE91" i="3"/>
  <c r="AL91" i="3" s="1"/>
  <c r="AE92" i="3"/>
  <c r="AO92" i="3" s="1"/>
  <c r="AE93" i="3"/>
  <c r="AO93" i="3" s="1"/>
  <c r="AE94" i="3"/>
  <c r="AL94" i="3" s="1"/>
  <c r="AE95" i="3"/>
  <c r="AO95" i="3" s="1"/>
  <c r="AL64" i="3" l="1"/>
  <c r="AN64" i="3" s="1"/>
  <c r="AQ64" i="3" s="1"/>
  <c r="AO87" i="3"/>
  <c r="AL67" i="3"/>
  <c r="AN82" i="3"/>
  <c r="AQ82" i="3" s="1"/>
  <c r="AN74" i="3"/>
  <c r="AQ74" i="3" s="1"/>
  <c r="AN66" i="3"/>
  <c r="AQ66" i="3" s="1"/>
  <c r="AN58" i="3"/>
  <c r="AQ58" i="3" s="1"/>
  <c r="AT98" i="3"/>
  <c r="AV98" i="3" s="1"/>
  <c r="AO73" i="3"/>
  <c r="AR73" i="3" s="1"/>
  <c r="AS73" i="3" s="1"/>
  <c r="AO70" i="3"/>
  <c r="AR70" i="3" s="1"/>
  <c r="AS70" i="3" s="1"/>
  <c r="AT70" i="3" s="1"/>
  <c r="AV70" i="3" s="1"/>
  <c r="AN67" i="3"/>
  <c r="AQ67" i="3" s="1"/>
  <c r="AO46" i="3"/>
  <c r="AR46" i="3" s="1"/>
  <c r="AR92" i="3"/>
  <c r="AS92" i="3" s="1"/>
  <c r="AO76" i="3"/>
  <c r="AN88" i="3"/>
  <c r="AQ88" i="3" s="1"/>
  <c r="AL93" i="3"/>
  <c r="AN93" i="3" s="1"/>
  <c r="AQ93" i="3" s="1"/>
  <c r="AO84" i="3"/>
  <c r="AR84" i="3" s="1"/>
  <c r="AO81" i="3"/>
  <c r="AO78" i="3"/>
  <c r="AR78" i="3" s="1"/>
  <c r="AO60" i="3"/>
  <c r="AR60" i="3" s="1"/>
  <c r="AO57" i="3"/>
  <c r="AR57" i="3" s="1"/>
  <c r="AS57" i="3" s="1"/>
  <c r="AT57" i="3" s="1"/>
  <c r="AO54" i="3"/>
  <c r="AO51" i="3"/>
  <c r="AR51" i="3" s="1"/>
  <c r="AS51" i="3" s="1"/>
  <c r="AT51" i="3" s="1"/>
  <c r="AV51" i="3" s="1"/>
  <c r="AR64" i="3"/>
  <c r="AS64" i="3" s="1"/>
  <c r="AR87" i="3"/>
  <c r="AL75" i="3"/>
  <c r="AL72" i="3"/>
  <c r="AR72" i="3" s="1"/>
  <c r="AL48" i="3"/>
  <c r="AN48" i="3" s="1"/>
  <c r="AQ48" i="3" s="1"/>
  <c r="AO86" i="3"/>
  <c r="AR86" i="3" s="1"/>
  <c r="AS86" i="3" s="1"/>
  <c r="AN75" i="3"/>
  <c r="AQ75" i="3" s="1"/>
  <c r="AN72" i="3"/>
  <c r="AQ72" i="3" s="1"/>
  <c r="AR93" i="3"/>
  <c r="AS93" i="3" s="1"/>
  <c r="AT93" i="3" s="1"/>
  <c r="AV93" i="3" s="1"/>
  <c r="AL95" i="3"/>
  <c r="AN95" i="3" s="1"/>
  <c r="AQ95" i="3" s="1"/>
  <c r="AL92" i="3"/>
  <c r="AL83" i="3"/>
  <c r="AN83" i="3" s="1"/>
  <c r="AQ83" i="3" s="1"/>
  <c r="AL80" i="3"/>
  <c r="AR80" i="3" s="1"/>
  <c r="AO68" i="3"/>
  <c r="AR68" i="3" s="1"/>
  <c r="AS68" i="3" s="1"/>
  <c r="AO65" i="3"/>
  <c r="AR65" i="3" s="1"/>
  <c r="AS65" i="3" s="1"/>
  <c r="AT65" i="3" s="1"/>
  <c r="AO62" i="3"/>
  <c r="AR62" i="3" s="1"/>
  <c r="AS62" i="3" s="1"/>
  <c r="AT62" i="3" s="1"/>
  <c r="AL59" i="3"/>
  <c r="AN59" i="3" s="1"/>
  <c r="AQ59" i="3" s="1"/>
  <c r="AL56" i="3"/>
  <c r="AN56" i="3" s="1"/>
  <c r="AQ56" i="3" s="1"/>
  <c r="AR75" i="3"/>
  <c r="AS75" i="3" s="1"/>
  <c r="AT75" i="3" s="1"/>
  <c r="AV75" i="3" s="1"/>
  <c r="AR67" i="3"/>
  <c r="AS67" i="3" s="1"/>
  <c r="AT67" i="3" s="1"/>
  <c r="AV67" i="3" s="1"/>
  <c r="AO52" i="3"/>
  <c r="AR52" i="3" s="1"/>
  <c r="AS52" i="3" s="1"/>
  <c r="AT52" i="3" s="1"/>
  <c r="AN50" i="3"/>
  <c r="AQ50" i="3" s="1"/>
  <c r="AN91" i="3"/>
  <c r="AQ91" i="3" s="1"/>
  <c r="AN77" i="3"/>
  <c r="AQ77" i="3" s="1"/>
  <c r="AL90" i="3"/>
  <c r="AN90" i="3" s="1"/>
  <c r="AQ90" i="3" s="1"/>
  <c r="AN81" i="3"/>
  <c r="AQ81" i="3" s="1"/>
  <c r="AN65" i="3"/>
  <c r="AQ65" i="3" s="1"/>
  <c r="AN57" i="3"/>
  <c r="AQ57" i="3" s="1"/>
  <c r="AN51" i="3"/>
  <c r="AQ51" i="3" s="1"/>
  <c r="AL49" i="3"/>
  <c r="AN49" i="3" s="1"/>
  <c r="AQ49" i="3" s="1"/>
  <c r="AN46" i="3"/>
  <c r="AQ46" i="3" s="1"/>
  <c r="AO91" i="3"/>
  <c r="AR91" i="3" s="1"/>
  <c r="AS91" i="3" s="1"/>
  <c r="AT91" i="3" s="1"/>
  <c r="AV91" i="3" s="1"/>
  <c r="AO88" i="3"/>
  <c r="AR88" i="3" s="1"/>
  <c r="AS88" i="3" s="1"/>
  <c r="AN86" i="3"/>
  <c r="AQ86" i="3" s="1"/>
  <c r="AO82" i="3"/>
  <c r="AR82" i="3" s="1"/>
  <c r="AS82" i="3" s="1"/>
  <c r="AT82" i="3" s="1"/>
  <c r="AV82" i="3" s="1"/>
  <c r="AN78" i="3"/>
  <c r="AQ78" i="3" s="1"/>
  <c r="AO74" i="3"/>
  <c r="AR74" i="3" s="1"/>
  <c r="AN70" i="3"/>
  <c r="AQ70" i="3" s="1"/>
  <c r="AO66" i="3"/>
  <c r="AR66" i="3" s="1"/>
  <c r="AN62" i="3"/>
  <c r="AQ62" i="3" s="1"/>
  <c r="AO58" i="3"/>
  <c r="AR58" i="3" s="1"/>
  <c r="AN54" i="3"/>
  <c r="AQ54" i="3" s="1"/>
  <c r="AN89" i="3"/>
  <c r="AQ89" i="3" s="1"/>
  <c r="AR81" i="3"/>
  <c r="AS81" i="3" s="1"/>
  <c r="AN92" i="3"/>
  <c r="AQ92" i="3" s="1"/>
  <c r="AR76" i="3"/>
  <c r="AS76" i="3" s="1"/>
  <c r="AT76" i="3" s="1"/>
  <c r="AV76" i="3" s="1"/>
  <c r="AN84" i="3"/>
  <c r="AQ84" i="3" s="1"/>
  <c r="AN76" i="3"/>
  <c r="AQ76" i="3" s="1"/>
  <c r="AO50" i="3"/>
  <c r="AR50" i="3" s="1"/>
  <c r="AS50" i="3" s="1"/>
  <c r="AT50" i="3" s="1"/>
  <c r="AV50" i="3" s="1"/>
  <c r="AO89" i="3"/>
  <c r="AR89" i="3" s="1"/>
  <c r="AS89" i="3" s="1"/>
  <c r="AT89" i="3" s="1"/>
  <c r="AV89" i="3" s="1"/>
  <c r="AO79" i="3"/>
  <c r="AR79" i="3" s="1"/>
  <c r="AO71" i="3"/>
  <c r="AR71" i="3" s="1"/>
  <c r="AO63" i="3"/>
  <c r="AR63" i="3" s="1"/>
  <c r="AO55" i="3"/>
  <c r="AR55" i="3" s="1"/>
  <c r="AR83" i="3"/>
  <c r="AN69" i="3"/>
  <c r="AQ69" i="3" s="1"/>
  <c r="AN61" i="3"/>
  <c r="AQ61" i="3" s="1"/>
  <c r="AN53" i="3"/>
  <c r="AQ53" i="3" s="1"/>
  <c r="AN87" i="3"/>
  <c r="AQ87" i="3" s="1"/>
  <c r="AN68" i="3"/>
  <c r="AQ68" i="3" s="1"/>
  <c r="AN60" i="3"/>
  <c r="AQ60" i="3" s="1"/>
  <c r="AR47" i="3"/>
  <c r="AS47" i="3" s="1"/>
  <c r="AT47" i="3" s="1"/>
  <c r="AO94" i="3"/>
  <c r="AR94" i="3" s="1"/>
  <c r="AO85" i="3"/>
  <c r="AR85" i="3" s="1"/>
  <c r="AS85" i="3" s="1"/>
  <c r="AT85" i="3" s="1"/>
  <c r="AO77" i="3"/>
  <c r="AR77" i="3" s="1"/>
  <c r="AS77" i="3" s="1"/>
  <c r="AT77" i="3" s="1"/>
  <c r="AO69" i="3"/>
  <c r="AR69" i="3" s="1"/>
  <c r="AS69" i="3" s="1"/>
  <c r="AT69" i="3" s="1"/>
  <c r="AV69" i="3" s="1"/>
  <c r="AO61" i="3"/>
  <c r="AR61" i="3" s="1"/>
  <c r="AS61" i="3" s="1"/>
  <c r="AT61" i="3" s="1"/>
  <c r="AO53" i="3"/>
  <c r="AR53" i="3" s="1"/>
  <c r="AS53" i="3" s="1"/>
  <c r="AT53" i="3" s="1"/>
  <c r="AN52" i="3"/>
  <c r="AQ52" i="3" s="1"/>
  <c r="AN47" i="3"/>
  <c r="AQ47" i="3" s="1"/>
  <c r="AN94" i="3"/>
  <c r="AQ94" i="3" s="1"/>
  <c r="AN85" i="3"/>
  <c r="AQ85" i="3" s="1"/>
  <c r="AN55" i="3"/>
  <c r="AQ55" i="3" s="1"/>
  <c r="AR54" i="3"/>
  <c r="AS54" i="3" s="1"/>
  <c r="AT54" i="3" s="1"/>
  <c r="AV54" i="3" s="1"/>
  <c r="AN73" i="3"/>
  <c r="AQ73" i="3" s="1"/>
  <c r="AN79" i="3"/>
  <c r="AQ79" i="3" s="1"/>
  <c r="AN71" i="3"/>
  <c r="AQ71" i="3" s="1"/>
  <c r="AN63" i="3"/>
  <c r="AQ63" i="3" s="1"/>
  <c r="AS83" i="3"/>
  <c r="AT83" i="3" s="1"/>
  <c r="AS46" i="3"/>
  <c r="AT46" i="3" s="1"/>
  <c r="AV46" i="3" s="1"/>
  <c r="AS78" i="3"/>
  <c r="AT78" i="3" s="1"/>
  <c r="AV78" i="3" s="1"/>
  <c r="AS74" i="3"/>
  <c r="AT74" i="3" s="1"/>
  <c r="AS66" i="3"/>
  <c r="AS58" i="3"/>
  <c r="AT58" i="3" s="1"/>
  <c r="AV58" i="3" s="1"/>
  <c r="AV83" i="3" l="1"/>
  <c r="AV62" i="3"/>
  <c r="AV53" i="3"/>
  <c r="AV52" i="3"/>
  <c r="AV65" i="3"/>
  <c r="AV47" i="3"/>
  <c r="AT66" i="3"/>
  <c r="AV66" i="3" s="1"/>
  <c r="AV74" i="3"/>
  <c r="AV61" i="3"/>
  <c r="AR59" i="3"/>
  <c r="AS59" i="3" s="1"/>
  <c r="AT59" i="3" s="1"/>
  <c r="AV59" i="3" s="1"/>
  <c r="AV57" i="3"/>
  <c r="AV77" i="3"/>
  <c r="AT64" i="3"/>
  <c r="AV64" i="3" s="1"/>
  <c r="AV85" i="3"/>
  <c r="AN80" i="3"/>
  <c r="AQ80" i="3" s="1"/>
  <c r="AT92" i="3"/>
  <c r="AV92" i="3" s="1"/>
  <c r="AT81" i="3"/>
  <c r="AV81" i="3" s="1"/>
  <c r="AR49" i="3"/>
  <c r="AS49" i="3" s="1"/>
  <c r="AT49" i="3" s="1"/>
  <c r="AV49" i="3" s="1"/>
  <c r="AT88" i="3"/>
  <c r="AV88" i="3" s="1"/>
  <c r="AT86" i="3"/>
  <c r="AV86" i="3" s="1"/>
  <c r="AS60" i="3"/>
  <c r="AT60" i="3" s="1"/>
  <c r="AV60" i="3" s="1"/>
  <c r="AS80" i="3"/>
  <c r="AT80" i="3" s="1"/>
  <c r="AS72" i="3"/>
  <c r="AT72" i="3"/>
  <c r="AV72" i="3" s="1"/>
  <c r="AS84" i="3"/>
  <c r="AT84" i="3" s="1"/>
  <c r="AV84" i="3" s="1"/>
  <c r="AS87" i="3"/>
  <c r="AT87" i="3" s="1"/>
  <c r="AV87" i="3" s="1"/>
  <c r="AR95" i="3"/>
  <c r="AS95" i="3" s="1"/>
  <c r="AT95" i="3" s="1"/>
  <c r="AV95" i="3" s="1"/>
  <c r="AR56" i="3"/>
  <c r="AR48" i="3"/>
  <c r="AS48" i="3" s="1"/>
  <c r="AT48" i="3" s="1"/>
  <c r="AV48" i="3" s="1"/>
  <c r="AT73" i="3"/>
  <c r="AV73" i="3" s="1"/>
  <c r="AS94" i="3"/>
  <c r="AT94" i="3" s="1"/>
  <c r="AV94" i="3" s="1"/>
  <c r="AR90" i="3"/>
  <c r="AS90" i="3" s="1"/>
  <c r="AT90" i="3" s="1"/>
  <c r="AV90" i="3" s="1"/>
  <c r="AS63" i="3"/>
  <c r="AT63" i="3" s="1"/>
  <c r="AV63" i="3" s="1"/>
  <c r="AS79" i="3"/>
  <c r="AT79" i="3" s="1"/>
  <c r="AV79" i="3" s="1"/>
  <c r="AS71" i="3"/>
  <c r="AT71" i="3" s="1"/>
  <c r="AV71" i="3" s="1"/>
  <c r="AT68" i="3"/>
  <c r="AV68" i="3" s="1"/>
  <c r="AS55" i="3"/>
  <c r="AT55" i="3" s="1"/>
  <c r="AV55" i="3" s="1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16" i="3"/>
  <c r="AE16" i="3"/>
  <c r="AE17" i="3"/>
  <c r="AL17" i="3" s="1"/>
  <c r="AE18" i="3"/>
  <c r="AL18" i="3" s="1"/>
  <c r="AE19" i="3"/>
  <c r="AL19" i="3" s="1"/>
  <c r="AE20" i="3"/>
  <c r="AL20" i="3" s="1"/>
  <c r="AE21" i="3"/>
  <c r="AL21" i="3" s="1"/>
  <c r="AE22" i="3"/>
  <c r="AL22" i="3" s="1"/>
  <c r="AE23" i="3"/>
  <c r="AL23" i="3" s="1"/>
  <c r="AE24" i="3"/>
  <c r="AL24" i="3" s="1"/>
  <c r="AE25" i="3"/>
  <c r="AL25" i="3" s="1"/>
  <c r="AE26" i="3"/>
  <c r="AL26" i="3" s="1"/>
  <c r="AE27" i="3"/>
  <c r="AL27" i="3" s="1"/>
  <c r="AE28" i="3"/>
  <c r="AL28" i="3" s="1"/>
  <c r="AE29" i="3"/>
  <c r="AL29" i="3" s="1"/>
  <c r="AE30" i="3"/>
  <c r="AL30" i="3" s="1"/>
  <c r="AE31" i="3"/>
  <c r="AL31" i="3" s="1"/>
  <c r="AE32" i="3"/>
  <c r="AL32" i="3" s="1"/>
  <c r="AE33" i="3"/>
  <c r="AL33" i="3" s="1"/>
  <c r="AE34" i="3"/>
  <c r="AL34" i="3" s="1"/>
  <c r="AE35" i="3"/>
  <c r="AL35" i="3" s="1"/>
  <c r="AE36" i="3"/>
  <c r="AL36" i="3" s="1"/>
  <c r="AE37" i="3"/>
  <c r="AL37" i="3" s="1"/>
  <c r="AE38" i="3"/>
  <c r="AL38" i="3" s="1"/>
  <c r="AE39" i="3"/>
  <c r="AL39" i="3" s="1"/>
  <c r="AE40" i="3"/>
  <c r="AL40" i="3" s="1"/>
  <c r="AE41" i="3"/>
  <c r="AL41" i="3" s="1"/>
  <c r="AE42" i="3"/>
  <c r="AL42" i="3" s="1"/>
  <c r="AE43" i="3"/>
  <c r="AL43" i="3" s="1"/>
  <c r="AE44" i="3"/>
  <c r="AL44" i="3" s="1"/>
  <c r="AE45" i="3"/>
  <c r="AL45" i="3" s="1"/>
  <c r="AV80" i="3" l="1"/>
  <c r="AL16" i="3"/>
  <c r="AO16" i="3"/>
  <c r="AS56" i="3"/>
  <c r="AT56" i="3"/>
  <c r="AV56" i="3" s="1"/>
  <c r="AN45" i="3"/>
  <c r="AQ45" i="3" s="1"/>
  <c r="AN37" i="3"/>
  <c r="AQ37" i="3" s="1"/>
  <c r="AN29" i="3"/>
  <c r="AQ29" i="3" s="1"/>
  <c r="AN21" i="3"/>
  <c r="AQ21" i="3" s="1"/>
  <c r="AN39" i="3"/>
  <c r="AQ39" i="3" s="1"/>
  <c r="AN31" i="3"/>
  <c r="AQ31" i="3" s="1"/>
  <c r="AN23" i="3"/>
  <c r="AQ23" i="3" s="1"/>
  <c r="AO42" i="3"/>
  <c r="AO41" i="3"/>
  <c r="AO34" i="3"/>
  <c r="AN40" i="3"/>
  <c r="AQ40" i="3" s="1"/>
  <c r="AN32" i="3"/>
  <c r="AQ32" i="3" s="1"/>
  <c r="AN24" i="3"/>
  <c r="AQ24" i="3" s="1"/>
  <c r="AO33" i="3"/>
  <c r="AO26" i="3"/>
  <c r="AO25" i="3"/>
  <c r="AN43" i="3"/>
  <c r="AQ43" i="3" s="1"/>
  <c r="AN35" i="3"/>
  <c r="AQ35" i="3" s="1"/>
  <c r="AN27" i="3"/>
  <c r="AQ27" i="3" s="1"/>
  <c r="AO40" i="3"/>
  <c r="AO32" i="3"/>
  <c r="AO24" i="3"/>
  <c r="AO17" i="3"/>
  <c r="AO39" i="3"/>
  <c r="AO31" i="3"/>
  <c r="AO23" i="3"/>
  <c r="AN41" i="3"/>
  <c r="AQ41" i="3" s="1"/>
  <c r="AO18" i="3"/>
  <c r="AO38" i="3"/>
  <c r="AO30" i="3"/>
  <c r="AO22" i="3"/>
  <c r="AO45" i="3"/>
  <c r="AO37" i="3"/>
  <c r="AO29" i="3"/>
  <c r="AO21" i="3"/>
  <c r="AN38" i="3"/>
  <c r="AQ38" i="3" s="1"/>
  <c r="AN30" i="3"/>
  <c r="AQ30" i="3" s="1"/>
  <c r="AN22" i="3"/>
  <c r="AQ22" i="3" s="1"/>
  <c r="AO44" i="3"/>
  <c r="AO36" i="3"/>
  <c r="AO28" i="3"/>
  <c r="AO20" i="3"/>
  <c r="AO43" i="3"/>
  <c r="AO35" i="3"/>
  <c r="AO27" i="3"/>
  <c r="AO19" i="3"/>
  <c r="AN44" i="3"/>
  <c r="AQ44" i="3" s="1"/>
  <c r="AN36" i="3"/>
  <c r="AQ36" i="3" s="1"/>
  <c r="AN28" i="3"/>
  <c r="AQ28" i="3" s="1"/>
  <c r="AN20" i="3"/>
  <c r="AQ20" i="3" s="1"/>
  <c r="AN19" i="3"/>
  <c r="AQ19" i="3" s="1"/>
  <c r="AN42" i="3"/>
  <c r="AQ42" i="3" s="1"/>
  <c r="AN34" i="3"/>
  <c r="AQ34" i="3" s="1"/>
  <c r="AN26" i="3"/>
  <c r="AQ26" i="3" s="1"/>
  <c r="AN18" i="3"/>
  <c r="AQ18" i="3" s="1"/>
  <c r="AN33" i="3"/>
  <c r="AQ33" i="3" s="1"/>
  <c r="AN25" i="3"/>
  <c r="AQ25" i="3" s="1"/>
  <c r="AN17" i="3"/>
  <c r="AQ17" i="3" s="1"/>
  <c r="AN16" i="3"/>
  <c r="AQ16" i="3" s="1"/>
  <c r="AR16" i="3" l="1"/>
  <c r="AS16" i="3" s="1"/>
  <c r="AR43" i="3"/>
  <c r="AR21" i="3"/>
  <c r="AR20" i="3"/>
  <c r="AR29" i="3"/>
  <c r="AR23" i="3"/>
  <c r="AR31" i="3"/>
  <c r="AR34" i="3"/>
  <c r="AR36" i="3"/>
  <c r="AR41" i="3"/>
  <c r="AR44" i="3"/>
  <c r="AR22" i="3"/>
  <c r="AR17" i="3"/>
  <c r="AR25" i="3"/>
  <c r="AR42" i="3"/>
  <c r="AR19" i="3"/>
  <c r="AR30" i="3"/>
  <c r="AR24" i="3"/>
  <c r="AR26" i="3"/>
  <c r="AR37" i="3"/>
  <c r="AR39" i="3"/>
  <c r="AR27" i="3"/>
  <c r="AR38" i="3"/>
  <c r="AR32" i="3"/>
  <c r="AR33" i="3"/>
  <c r="AR28" i="3"/>
  <c r="AR45" i="3"/>
  <c r="AR35" i="3"/>
  <c r="AR18" i="3"/>
  <c r="AR40" i="3"/>
  <c r="AS40" i="3" l="1"/>
  <c r="AT40" i="3" s="1"/>
  <c r="AV40" i="3" s="1"/>
  <c r="AS32" i="3"/>
  <c r="AT32" i="3" s="1"/>
  <c r="AV32" i="3" s="1"/>
  <c r="AS19" i="3"/>
  <c r="AT19" i="3" s="1"/>
  <c r="AV19" i="3" s="1"/>
  <c r="AS34" i="3"/>
  <c r="AT34" i="3" s="1"/>
  <c r="AV34" i="3" s="1"/>
  <c r="AS38" i="3"/>
  <c r="AT38" i="3" s="1"/>
  <c r="AV38" i="3" s="1"/>
  <c r="AS42" i="3"/>
  <c r="AT42" i="3" s="1"/>
  <c r="AV42" i="3" s="1"/>
  <c r="AS31" i="3"/>
  <c r="AT31" i="3" s="1"/>
  <c r="AV31" i="3" s="1"/>
  <c r="AS27" i="3"/>
  <c r="AT27" i="3" s="1"/>
  <c r="AV27" i="3" s="1"/>
  <c r="AS18" i="3"/>
  <c r="AT18" i="3" s="1"/>
  <c r="AV18" i="3" s="1"/>
  <c r="AS35" i="3"/>
  <c r="AT35" i="3"/>
  <c r="AV35" i="3" s="1"/>
  <c r="AS37" i="3"/>
  <c r="AT37" i="3" s="1"/>
  <c r="AV37" i="3" s="1"/>
  <c r="AS22" i="3"/>
  <c r="AT22" i="3" s="1"/>
  <c r="AV22" i="3" s="1"/>
  <c r="AS20" i="3"/>
  <c r="AT20" i="3" s="1"/>
  <c r="AV20" i="3" s="1"/>
  <c r="AS23" i="3"/>
  <c r="AT23" i="3"/>
  <c r="AV23" i="3" s="1"/>
  <c r="AS39" i="3"/>
  <c r="AT39" i="3" s="1"/>
  <c r="AV39" i="3" s="1"/>
  <c r="AS45" i="3"/>
  <c r="AT45" i="3" s="1"/>
  <c r="AV45" i="3" s="1"/>
  <c r="AS26" i="3"/>
  <c r="AT26" i="3" s="1"/>
  <c r="AV26" i="3" s="1"/>
  <c r="AS44" i="3"/>
  <c r="AT44" i="3" s="1"/>
  <c r="AV44" i="3" s="1"/>
  <c r="AT16" i="3"/>
  <c r="AS29" i="3"/>
  <c r="AT29" i="3" s="1"/>
  <c r="AV29" i="3" s="1"/>
  <c r="AS28" i="3"/>
  <c r="AT28" i="3"/>
  <c r="AV28" i="3" s="1"/>
  <c r="AS24" i="3"/>
  <c r="AT24" i="3" s="1"/>
  <c r="AV24" i="3" s="1"/>
  <c r="AS41" i="3"/>
  <c r="AT41" i="3"/>
  <c r="AV41" i="3" s="1"/>
  <c r="AS21" i="3"/>
  <c r="AT21" i="3" s="1"/>
  <c r="AV21" i="3" s="1"/>
  <c r="AS25" i="3"/>
  <c r="AT25" i="3" s="1"/>
  <c r="AV25" i="3" s="1"/>
  <c r="AS17" i="3"/>
  <c r="AT17" i="3"/>
  <c r="AV17" i="3" s="1"/>
  <c r="AS33" i="3"/>
  <c r="AT33" i="3" s="1"/>
  <c r="AV33" i="3" s="1"/>
  <c r="AS30" i="3"/>
  <c r="AT30" i="3" s="1"/>
  <c r="AV30" i="3" s="1"/>
  <c r="AS36" i="3"/>
  <c r="AT36" i="3"/>
  <c r="AV36" i="3" s="1"/>
  <c r="AS43" i="3"/>
  <c r="AT43" i="3"/>
  <c r="AV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6" authorId="0" shapeId="0" xr:uid="{3EF08A00-A5F2-4A99-8D22-199F8F427605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net metering premise id 84833.  Last reading on reverse flow meter was Apr 2014.</t>
        </r>
      </text>
    </comment>
    <comment ref="B43" authorId="0" shapeId="0" xr:uid="{8E60BD4F-9AA3-456D-8E0E-7EC6A2D03171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Appears that most of load on 57204 was shifted to this service</t>
        </r>
      </text>
    </comment>
    <comment ref="B45" authorId="0" shapeId="0" xr:uid="{26E535A6-0B8A-456E-BC84-FA9324D9FF61}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  <comment ref="B96" authorId="0" shapeId="0" xr:uid="{32082A24-D03E-463B-9038-2324C99A2D57}">
      <text>
        <r>
          <rPr>
            <b/>
            <sz val="9"/>
            <color indexed="81"/>
            <rFont val="Tahoma"/>
            <family val="2"/>
          </rPr>
          <t>This is on Rate 232.  Calculations are done as if it were on Residential.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tc={0BAC5E96-8190-445C-8947-9ED1769A7EED}</author>
    <author>tc={1C8C8254-34A7-4BBA-B2FE-97579B562E43}</author>
  </authors>
  <commentList>
    <comment ref="G2" authorId="0" shapeId="0" xr:uid="{9B02EF04-095B-4E93-BD66-6E56CC68FF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Updated to 1.2% as per results in tab 'IR-22(m)-0.95RTC'</t>
        </r>
      </text>
    </comment>
    <comment ref="Q5" authorId="1" shapeId="0" xr:uid="{0BAC5E96-8190-445C-8947-9ED1769A7EE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Oct 1 2023 ECAM Adjustment</t>
      </text>
    </comment>
    <comment ref="S5" authorId="2" shapeId="0" xr:uid="{1C8C8254-34A7-4BBA-B2FE-97579B562E4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Oct 1 2023 ECAM adjustment</t>
      </text>
    </comment>
    <comment ref="B2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net metering premise id 84833.  Last reading on reverse flow meter was Apr 2014.</t>
        </r>
      </text>
    </comment>
    <comment ref="B3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Appears that most of load on 57204 was shifted to this service</t>
        </r>
      </text>
    </comment>
    <comment ref="B37" authorId="0" shapeId="0" xr:uid="{00000000-0006-0000-0000-000003000000}">
      <text>
        <r>
          <rPr>
            <sz val="9"/>
            <color indexed="81"/>
            <rFont val="Tahoma"/>
            <family val="2"/>
          </rPr>
          <t>New barn in early 2017.  Old barn at premise 52999 in use until November 2017.</t>
        </r>
      </text>
    </comment>
    <comment ref="B8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This is on Rate 232.  Calculations are done as if it were on Residential.</t>
        </r>
      </text>
    </comment>
  </commentList>
</comments>
</file>

<file path=xl/sharedStrings.xml><?xml version="1.0" encoding="utf-8"?>
<sst xmlns="http://schemas.openxmlformats.org/spreadsheetml/2006/main" count="333" uniqueCount="111">
  <si>
    <t>Farm</t>
  </si>
  <si>
    <t>type</t>
  </si>
  <si>
    <t>Premise</t>
  </si>
  <si>
    <t>dairy</t>
  </si>
  <si>
    <t>potato</t>
  </si>
  <si>
    <t>poultry</t>
  </si>
  <si>
    <t>hog</t>
  </si>
  <si>
    <t>Second</t>
  </si>
  <si>
    <t>Residential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</si>
  <si>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</si>
  <si>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</si>
  <si>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</si>
  <si>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</si>
  <si>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</si>
  <si>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</si>
  <si>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</si>
  <si>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</si>
  <si>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</si>
  <si>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</si>
  <si>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Aug</t>
  </si>
  <si>
    <t>Jul</t>
  </si>
  <si>
    <t>Energy (kWh)</t>
  </si>
  <si>
    <t>Demand (kW)</t>
  </si>
  <si>
    <t>March 1, 2017 Rural Residential Rate:</t>
  </si>
  <si>
    <t xml:space="preserve">  - service charge</t>
  </si>
  <si>
    <t xml:space="preserve"> $ / mo</t>
  </si>
  <si>
    <t xml:space="preserve">  - first block energy</t>
  </si>
  <si>
    <t xml:space="preserve"> $ / kWh</t>
  </si>
  <si>
    <t xml:space="preserve">  - second block energy</t>
  </si>
  <si>
    <t>Annual</t>
  </si>
  <si>
    <t>Demand</t>
  </si>
  <si>
    <t>Residential Rate Class</t>
  </si>
  <si>
    <t>Small Industrial Rate Class</t>
  </si>
  <si>
    <t>March 1, 2017 Small Industrial Rate:</t>
  </si>
  <si>
    <t xml:space="preserve">  - demand charge</t>
  </si>
  <si>
    <t xml:space="preserve"> $ / kW-mo</t>
  </si>
  <si>
    <t>Small Industrial</t>
  </si>
  <si>
    <t>% Increase</t>
  </si>
  <si>
    <t>Block kWh</t>
  </si>
  <si>
    <t>First</t>
  </si>
  <si>
    <t>kW</t>
  </si>
  <si>
    <t>Second Block</t>
  </si>
  <si>
    <t>Increase as</t>
  </si>
  <si>
    <t>Increase if no Res.</t>
  </si>
  <si>
    <t>Impact of 4.6% increase</t>
  </si>
  <si>
    <t>in Res. Energy Charge</t>
  </si>
  <si>
    <t>Annual Bill Increases ($)</t>
  </si>
  <si>
    <t>Overall Increase</t>
  </si>
  <si>
    <t>Proposed Residential</t>
  </si>
  <si>
    <t>( % )</t>
  </si>
  <si>
    <t>(%)</t>
  </si>
  <si>
    <t>( kWh )</t>
  </si>
  <si>
    <t>Residential Rate</t>
  </si>
  <si>
    <t>elimination of second energy block )</t>
  </si>
  <si>
    <t>second block</t>
  </si>
  <si>
    <t>Industrial</t>
  </si>
  <si>
    <t>usage</t>
  </si>
  <si>
    <t>changes to</t>
  </si>
  <si>
    <t>( Increase as a % of bills before</t>
  </si>
  <si>
    <t>as Small</t>
  </si>
  <si>
    <t>Jun 2019</t>
  </si>
  <si>
    <t>due to proposed</t>
  </si>
  <si>
    <t>charge(s) to get Residential to 95.0 %</t>
  </si>
  <si>
    <t>Increase</t>
  </si>
  <si>
    <t>Jul 2018 to</t>
  </si>
  <si>
    <t>Overall increase</t>
  </si>
  <si>
    <t xml:space="preserve"> 2021-03-25</t>
  </si>
  <si>
    <t>From 2020 Cost Allocation Study</t>
  </si>
  <si>
    <t>Revenue</t>
  </si>
  <si>
    <t>Base revenue</t>
  </si>
  <si>
    <t>increase</t>
  </si>
  <si>
    <t>Service</t>
  </si>
  <si>
    <t>Energy</t>
  </si>
  <si>
    <t>Allocated</t>
  </si>
  <si>
    <t>R / C</t>
  </si>
  <si>
    <t>to get to</t>
  </si>
  <si>
    <t>Total</t>
  </si>
  <si>
    <t>block</t>
  </si>
  <si>
    <t>charges</t>
  </si>
  <si>
    <t>cost</t>
  </si>
  <si>
    <t>ratio</t>
  </si>
  <si>
    <t>95.0 %</t>
  </si>
  <si>
    <t>sales</t>
  </si>
  <si>
    <t>energy</t>
  </si>
  <si>
    <t>( $ million )</t>
  </si>
  <si>
    <t>( GWh )</t>
  </si>
  <si>
    <t>Residential  ( S )</t>
  </si>
  <si>
    <t>Residential  ( F )</t>
  </si>
  <si>
    <t>Total Residential</t>
  </si>
  <si>
    <t>Plus shortfall due to Rural service charge lowered to Urban value</t>
  </si>
  <si>
    <t>Less gain due to elimination of second energy block</t>
  </si>
  <si>
    <t>Net increase</t>
  </si>
  <si>
    <t>Required increase in energy charge(s)</t>
  </si>
  <si>
    <t xml:space="preserve"> x 100    =</t>
  </si>
  <si>
    <t>%</t>
  </si>
  <si>
    <t>( $ 26.92 / mo  -  $ 24.57 / mo )  x  426,472 Rural Residential bills  =</t>
  </si>
  <si>
    <t>2024-07-29</t>
  </si>
  <si>
    <t>( $ 0.1470 / kWh  -  $ 0.1167 / kWh )  x  95.0 GWh  =</t>
  </si>
  <si>
    <t>Average</t>
  </si>
  <si>
    <t>2017-2025 with</t>
  </si>
  <si>
    <t>Increase due to 2023-2025 GRA</t>
  </si>
  <si>
    <t>if no Residential</t>
  </si>
  <si>
    <t>Annual % Increase</t>
  </si>
  <si>
    <t>Removed (%)</t>
  </si>
  <si>
    <t>to April 30, 2023</t>
  </si>
  <si>
    <t>Increase March 1, 2018</t>
  </si>
  <si>
    <t>Proposed Rate Class</t>
  </si>
  <si>
    <t>since 2017</t>
  </si>
  <si>
    <t>2023-2025 GRA</t>
  </si>
  <si>
    <t>Including</t>
  </si>
  <si>
    <t>Impact of 1.2 % increase in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</si>
</sst>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0" borderId="0" xfId="0" applyNumberFormat="1"/>
    <xf numFmtId="3" fontId="3" fillId="0" borderId="0" xfId="0" applyNumberFormat="1" applyFont="1"/>
    <xf numFmtId="165" fontId="0" fillId="0" borderId="0" xfId="0" applyNumberFormat="1"/>
    <xf numFmtId="0" fontId="0" fillId="0" borderId="1" xfId="0" applyBorder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center"/>
    </xf>
    <xf numFmtId="0" fontId="0" fillId="0" borderId="1" xfId="0" applyBorder="1"/>
    <xf numFmtId="10" fontId="0" fillId="0" borderId="0" xfId="0" quotePrefix="1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6" fontId="0" fillId="0" borderId="0" xfId="1" applyNumberFormat="1" applyFont="1"/>
    <xf numFmtId="166" fontId="0" fillId="0" borderId="1" xfId="1" applyNumberFormat="1" applyFont="1" applyBorder="1"/>
    <xf numFmtId="43" fontId="0" fillId="0" borderId="0" xfId="0" applyNumberFormat="1"/>
    <xf numFmtId="166" fontId="0" fillId="0" borderId="1" xfId="0" applyNumberFormat="1" applyBorder="1"/>
    <xf numFmtId="166" fontId="0" fillId="0" borderId="0" xfId="1" applyNumberFormat="1" applyFont="1" applyFill="1"/>
    <xf numFmtId="166" fontId="0" fillId="0" borderId="1" xfId="1" applyNumberFormat="1" applyFont="1" applyFill="1" applyBorder="1"/>
    <xf numFmtId="0" fontId="8" fillId="0" borderId="0" xfId="0" applyFont="1"/>
    <xf numFmtId="15" fontId="0" fillId="0" borderId="0" xfId="0" quotePrefix="1" applyNumberFormat="1"/>
    <xf numFmtId="166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5" dT="2024-08-12T18:44:01.53" personId="{00000000-0000-0000-0000-000000000000}" id="{0BAC5E96-8190-445C-8947-9ED1769A7EED}">
    <text>Includes Oct 1 2023 ECAM Adjustment</text>
  </threadedComment>
  <threadedComment ref="S5" dT="2024-08-12T18:44:27.83" personId="{00000000-0000-0000-0000-000000000000}" id="{1C8C8254-34A7-4BBA-B2FE-97579B562E43}">
    <text>Includes Oct 1 2023 ECAM adjustment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F07A-0268-40EC-8B23-85C257681DA0}">
  <dimension ref="A1:AV121"/>
  <sheetViews>
    <sheetView topLeftCell="AF1" zoomScaleNormal="100" workbookViewId="0">
      <selection activeCell="AX14" sqref="AX14"/>
    </sheetView>
  </sheetViews>
  <sheetFormatPr defaultRowHeight="15" x14ac:dyDescent="0.25"/>
  <cols>
    <col min="1" max="2" width="9.140625" style="4"/>
    <col min="3" max="3" width="1.7109375" style="4" customWidth="1"/>
    <col min="4" max="4" width="9.140625" style="9"/>
    <col min="5" max="15" width="9.140625" style="4"/>
    <col min="16" max="16" width="1.7109375" style="4" customWidth="1"/>
    <col min="17" max="28" width="9.140625" style="4"/>
    <col min="29" max="29" width="1.7109375" style="4" customWidth="1"/>
    <col min="30" max="32" width="10.7109375" style="4" customWidth="1"/>
    <col min="33" max="33" width="1.7109375" style="4" customWidth="1"/>
    <col min="34" max="36" width="10.7109375" style="4" customWidth="1"/>
    <col min="37" max="37" width="1.7109375" style="4" customWidth="1"/>
    <col min="38" max="38" width="11.42578125" style="4" customWidth="1"/>
    <col min="39" max="39" width="1.7109375" style="4" customWidth="1"/>
    <col min="40" max="41" width="20.7109375" style="4" customWidth="1"/>
    <col min="42" max="42" width="1.7109375" style="4" customWidth="1"/>
    <col min="43" max="46" width="20.7109375" style="4" customWidth="1"/>
    <col min="47" max="47" width="1.7109375" customWidth="1"/>
    <col min="48" max="48" width="20.7109375" customWidth="1"/>
  </cols>
  <sheetData>
    <row r="1" spans="1:48" x14ac:dyDescent="0.25">
      <c r="A1" s="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8" x14ac:dyDescent="0.25">
      <c r="A2" s="1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N2" t="s">
        <v>23</v>
      </c>
      <c r="AO2"/>
    </row>
    <row r="3" spans="1:48" x14ac:dyDescent="0.25">
      <c r="A3" s="1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N3" t="s">
        <v>24</v>
      </c>
      <c r="AO3"/>
      <c r="AQ3" s="5">
        <v>26.92</v>
      </c>
      <c r="AR3" t="s">
        <v>25</v>
      </c>
    </row>
    <row r="4" spans="1:48" x14ac:dyDescent="0.25">
      <c r="A4" s="1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N4" t="s">
        <v>26</v>
      </c>
      <c r="AO4"/>
      <c r="AQ4" s="6">
        <v>0.1396</v>
      </c>
      <c r="AR4" t="s">
        <v>27</v>
      </c>
    </row>
    <row r="5" spans="1:48" x14ac:dyDescent="0.25">
      <c r="A5" s="1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N5" t="s">
        <v>28</v>
      </c>
      <c r="AO5"/>
      <c r="AQ5" s="6">
        <v>0.1108</v>
      </c>
      <c r="AR5" t="s">
        <v>27</v>
      </c>
    </row>
    <row r="6" spans="1:48" x14ac:dyDescent="0.25">
      <c r="A6" s="1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N6"/>
      <c r="AO6"/>
      <c r="AQ6" s="6"/>
      <c r="AR6"/>
      <c r="AS6"/>
      <c r="AT6"/>
    </row>
    <row r="7" spans="1:48" x14ac:dyDescent="0.25">
      <c r="A7" s="1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N7" t="s">
        <v>33</v>
      </c>
      <c r="AO7"/>
      <c r="AP7"/>
      <c r="AQ7"/>
      <c r="AR7"/>
      <c r="AS7"/>
      <c r="AT7"/>
    </row>
    <row r="8" spans="1:48" x14ac:dyDescent="0.25">
      <c r="A8" s="1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N8" t="s">
        <v>34</v>
      </c>
      <c r="AO8"/>
      <c r="AQ8" s="5">
        <v>7.46</v>
      </c>
      <c r="AR8" t="s">
        <v>35</v>
      </c>
      <c r="AS8" s="23"/>
      <c r="AT8"/>
      <c r="AV8" s="3"/>
    </row>
    <row r="9" spans="1:48" x14ac:dyDescent="0.25">
      <c r="A9" s="1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N9" t="s">
        <v>26</v>
      </c>
      <c r="AO9"/>
      <c r="AQ9" s="6">
        <v>0.16819999999999999</v>
      </c>
      <c r="AR9" t="s">
        <v>27</v>
      </c>
      <c r="AS9"/>
      <c r="AT9"/>
      <c r="AV9" s="3"/>
    </row>
    <row r="10" spans="1:48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N10" t="s">
        <v>28</v>
      </c>
      <c r="AO10"/>
      <c r="AQ10" s="6">
        <v>8.4400000000000003E-2</v>
      </c>
      <c r="AR10" t="s">
        <v>27</v>
      </c>
      <c r="AS10"/>
      <c r="AT10"/>
    </row>
    <row r="11" spans="1:48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N11"/>
      <c r="AO11"/>
      <c r="AP11"/>
    </row>
    <row r="12" spans="1:48" x14ac:dyDescent="0.25">
      <c r="A12"/>
      <c r="B12"/>
      <c r="C12"/>
      <c r="D12" s="30" t="s">
        <v>21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/>
      <c r="Q12" s="30" t="s">
        <v>22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2"/>
      <c r="AD12" s="30" t="s">
        <v>31</v>
      </c>
      <c r="AE12" s="30"/>
      <c r="AF12" s="30"/>
      <c r="AG12" s="2"/>
      <c r="AH12" s="30" t="s">
        <v>32</v>
      </c>
      <c r="AI12" s="30"/>
      <c r="AJ12" s="30"/>
      <c r="AK12"/>
      <c r="AL12"/>
      <c r="AM12"/>
      <c r="AN12" s="30" t="s">
        <v>46</v>
      </c>
      <c r="AO12" s="30"/>
      <c r="AP12" s="2"/>
      <c r="AQ12" s="30" t="s">
        <v>37</v>
      </c>
      <c r="AR12" s="30"/>
      <c r="AS12" s="30"/>
      <c r="AT12" s="30"/>
    </row>
    <row r="13" spans="1:48" x14ac:dyDescent="0.25">
      <c r="A13" s="2" t="s">
        <v>0</v>
      </c>
      <c r="B13" s="2"/>
      <c r="C13" s="2"/>
      <c r="D13" s="2">
        <v>2019</v>
      </c>
      <c r="E13" s="2">
        <v>2019</v>
      </c>
      <c r="F13" s="2">
        <v>2019</v>
      </c>
      <c r="G13" s="2">
        <v>2019</v>
      </c>
      <c r="H13" s="2">
        <v>2019</v>
      </c>
      <c r="I13" s="2">
        <v>2019</v>
      </c>
      <c r="J13" s="2">
        <v>2018</v>
      </c>
      <c r="K13" s="2">
        <v>2018</v>
      </c>
      <c r="L13" s="2">
        <v>2018</v>
      </c>
      <c r="M13" s="2">
        <v>2018</v>
      </c>
      <c r="N13" s="2">
        <v>2018</v>
      </c>
      <c r="O13" s="2">
        <v>2018</v>
      </c>
      <c r="P13" s="2"/>
      <c r="Q13" s="2">
        <v>2019</v>
      </c>
      <c r="R13" s="2">
        <v>2019</v>
      </c>
      <c r="S13" s="2">
        <v>2019</v>
      </c>
      <c r="T13" s="2">
        <v>2019</v>
      </c>
      <c r="U13" s="2">
        <v>2019</v>
      </c>
      <c r="V13" s="2">
        <v>2019</v>
      </c>
      <c r="W13" s="2">
        <v>2018</v>
      </c>
      <c r="X13" s="2">
        <v>2018</v>
      </c>
      <c r="Y13" s="2">
        <v>2018</v>
      </c>
      <c r="Z13" s="2">
        <v>2018</v>
      </c>
      <c r="AA13" s="2">
        <v>2018</v>
      </c>
      <c r="AB13" s="2">
        <v>2018</v>
      </c>
      <c r="AC13" s="2"/>
      <c r="AD13" s="2" t="s">
        <v>39</v>
      </c>
      <c r="AE13" s="2" t="s">
        <v>7</v>
      </c>
      <c r="AF13" s="2" t="s">
        <v>30</v>
      </c>
      <c r="AG13" s="2"/>
      <c r="AH13" s="2" t="s">
        <v>39</v>
      </c>
      <c r="AI13" s="2" t="s">
        <v>7</v>
      </c>
      <c r="AJ13" s="2" t="s">
        <v>30</v>
      </c>
      <c r="AK13" s="2"/>
      <c r="AL13" s="2" t="s">
        <v>29</v>
      </c>
      <c r="AM13" s="2"/>
      <c r="AN13" s="2" t="s">
        <v>42</v>
      </c>
      <c r="AO13" s="2" t="s">
        <v>43</v>
      </c>
      <c r="AP13" s="2"/>
      <c r="AQ13" s="2" t="s">
        <v>42</v>
      </c>
      <c r="AR13" s="2" t="s">
        <v>43</v>
      </c>
      <c r="AS13" s="2" t="s">
        <v>44</v>
      </c>
      <c r="AT13" s="2" t="s">
        <v>47</v>
      </c>
      <c r="AV13" s="2"/>
    </row>
    <row r="14" spans="1:48" x14ac:dyDescent="0.25">
      <c r="A14" s="2" t="s">
        <v>1</v>
      </c>
      <c r="B14" s="2" t="s">
        <v>2</v>
      </c>
      <c r="C14" s="2"/>
      <c r="D14" s="2" t="s">
        <v>9</v>
      </c>
      <c r="E14" s="2" t="s">
        <v>10</v>
      </c>
      <c r="F14" s="2" t="s">
        <v>11</v>
      </c>
      <c r="G14" s="2" t="s">
        <v>12</v>
      </c>
      <c r="H14" s="2" t="s">
        <v>13</v>
      </c>
      <c r="I14" s="2" t="s">
        <v>14</v>
      </c>
      <c r="J14" s="2" t="s">
        <v>15</v>
      </c>
      <c r="K14" s="2" t="s">
        <v>16</v>
      </c>
      <c r="L14" s="2" t="s">
        <v>17</v>
      </c>
      <c r="M14" s="2" t="s">
        <v>18</v>
      </c>
      <c r="N14" s="2" t="s">
        <v>19</v>
      </c>
      <c r="O14" s="2" t="s">
        <v>20</v>
      </c>
      <c r="P14" s="2"/>
      <c r="Q14" s="2" t="s">
        <v>9</v>
      </c>
      <c r="R14" s="2" t="s">
        <v>10</v>
      </c>
      <c r="S14" s="2" t="s">
        <v>11</v>
      </c>
      <c r="T14" s="2" t="s">
        <v>12</v>
      </c>
      <c r="U14" s="2" t="s">
        <v>13</v>
      </c>
      <c r="V14" s="2" t="s">
        <v>14</v>
      </c>
      <c r="W14" s="2" t="s">
        <v>15</v>
      </c>
      <c r="X14" s="2" t="s">
        <v>16</v>
      </c>
      <c r="Y14" s="2" t="s">
        <v>17</v>
      </c>
      <c r="Z14" s="2" t="s">
        <v>18</v>
      </c>
      <c r="AA14" s="2" t="s">
        <v>19</v>
      </c>
      <c r="AB14" s="2" t="s">
        <v>20</v>
      </c>
      <c r="AC14" s="2"/>
      <c r="AD14" s="7" t="s">
        <v>38</v>
      </c>
      <c r="AE14" s="7" t="s">
        <v>38</v>
      </c>
      <c r="AF14" s="8" t="s">
        <v>40</v>
      </c>
      <c r="AG14" s="2"/>
      <c r="AH14" s="7" t="s">
        <v>38</v>
      </c>
      <c r="AI14" s="7" t="s">
        <v>38</v>
      </c>
      <c r="AJ14" s="8" t="s">
        <v>40</v>
      </c>
      <c r="AL14" s="7" t="s">
        <v>8</v>
      </c>
      <c r="AM14" s="7"/>
      <c r="AN14" s="7" t="s">
        <v>36</v>
      </c>
      <c r="AO14" s="7" t="s">
        <v>41</v>
      </c>
      <c r="AP14" s="2"/>
      <c r="AQ14" s="7" t="s">
        <v>36</v>
      </c>
      <c r="AR14" s="7" t="s">
        <v>41</v>
      </c>
      <c r="AS14" s="7" t="s">
        <v>45</v>
      </c>
      <c r="AT14" s="7" t="s">
        <v>48</v>
      </c>
      <c r="AV14" s="2" t="s">
        <v>106</v>
      </c>
    </row>
    <row r="15" spans="1:48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G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8" x14ac:dyDescent="0.25">
      <c r="A16" s="2" t="s">
        <v>3</v>
      </c>
      <c r="B16" s="2">
        <v>9138</v>
      </c>
      <c r="C16" s="2"/>
      <c r="D16" s="9">
        <v>12480</v>
      </c>
      <c r="E16" s="9">
        <v>12480</v>
      </c>
      <c r="F16" s="9">
        <v>14560</v>
      </c>
      <c r="G16" s="9">
        <v>18240</v>
      </c>
      <c r="H16" s="9">
        <v>19440</v>
      </c>
      <c r="I16" s="9">
        <v>17920</v>
      </c>
      <c r="J16" s="9">
        <v>13920</v>
      </c>
      <c r="K16" s="9">
        <v>13040</v>
      </c>
      <c r="L16" s="9">
        <v>14160</v>
      </c>
      <c r="M16" s="9">
        <v>18160</v>
      </c>
      <c r="N16" s="9">
        <v>17680</v>
      </c>
      <c r="O16" s="9">
        <v>14400</v>
      </c>
      <c r="P16"/>
      <c r="Q16" s="11">
        <v>41.3</v>
      </c>
      <c r="R16" s="11">
        <v>40.299999999999997</v>
      </c>
      <c r="S16" s="11">
        <v>56</v>
      </c>
      <c r="T16" s="11">
        <v>58.2</v>
      </c>
      <c r="U16" s="11">
        <v>57.2</v>
      </c>
      <c r="V16" s="11">
        <v>55.6</v>
      </c>
      <c r="W16" s="11">
        <v>51.2</v>
      </c>
      <c r="X16" s="11">
        <v>44.5</v>
      </c>
      <c r="Y16" s="11">
        <v>46</v>
      </c>
      <c r="Z16" s="11">
        <v>45</v>
      </c>
      <c r="AA16" s="11">
        <v>47.6</v>
      </c>
      <c r="AB16" s="11">
        <v>45</v>
      </c>
      <c r="AC16"/>
      <c r="AD16" s="9">
        <v>24000</v>
      </c>
      <c r="AE16" s="9">
        <f t="shared" ref="AE16:AE45" si="0">SUM(D16:O16)-AD16</f>
        <v>162480</v>
      </c>
      <c r="AF16" s="4">
        <v>0</v>
      </c>
      <c r="AG16"/>
      <c r="AH16" s="10">
        <v>58790</v>
      </c>
      <c r="AI16" s="9">
        <f>SUM(D16:O16)-AH16</f>
        <v>127690</v>
      </c>
      <c r="AJ16">
        <f t="shared" ref="AJ16:AJ45" si="1">SUM(Q16:AB16)</f>
        <v>587.9</v>
      </c>
      <c r="AK16"/>
      <c r="AL16" s="9">
        <f>(12*$AQ$3)+(AD16*$AQ$4)+(AE16*$AQ$5)</f>
        <v>21676.223999999998</v>
      </c>
      <c r="AM16" s="9"/>
      <c r="AN16" s="9">
        <f t="shared" ref="AN16:AN45" si="2">(AJ16*$AQ$8)+(AH16*$AQ$9)+(AI16*$AQ$10)-AL16</f>
        <v>3375.0240000000013</v>
      </c>
      <c r="AO16" s="9">
        <f>AE16*($AQ$4-$AQ$5)</f>
        <v>4679.4240000000009</v>
      </c>
      <c r="AP16" s="2"/>
      <c r="AQ16" s="11">
        <f t="shared" ref="AQ16:AQ45" si="3">100*AN16/$AL16</f>
        <v>15.570165726281486</v>
      </c>
      <c r="AR16" s="11">
        <f>100*AO16/$AL16</f>
        <v>21.587818985446916</v>
      </c>
      <c r="AS16" s="11">
        <f>4.4*(1+AR16/100)</f>
        <v>5.3498640353596638</v>
      </c>
      <c r="AT16" s="11">
        <f>AR16+AS16</f>
        <v>26.937683020806581</v>
      </c>
      <c r="AV16" t="str">
        <f>IF(AT16&lt;=AQ16,"Residential","Small Industrial")</f>
        <v>Small Industrial</v>
      </c>
    </row>
    <row r="17" spans="1:48" x14ac:dyDescent="0.25">
      <c r="A17" s="2" t="s">
        <v>3</v>
      </c>
      <c r="B17" s="2">
        <v>9266</v>
      </c>
      <c r="C17" s="2"/>
      <c r="D17" s="9">
        <v>5220</v>
      </c>
      <c r="E17" s="9">
        <v>5400</v>
      </c>
      <c r="F17" s="9">
        <v>5820</v>
      </c>
      <c r="G17" s="9">
        <v>5340</v>
      </c>
      <c r="H17" s="9">
        <v>5760</v>
      </c>
      <c r="I17" s="9">
        <v>5700</v>
      </c>
      <c r="J17" s="9">
        <v>5400</v>
      </c>
      <c r="K17" s="9">
        <v>5520</v>
      </c>
      <c r="L17" s="9">
        <v>5400</v>
      </c>
      <c r="M17" s="9">
        <v>5520</v>
      </c>
      <c r="N17" s="9">
        <v>5580</v>
      </c>
      <c r="O17" s="9">
        <v>5340</v>
      </c>
      <c r="P17"/>
      <c r="Q17" s="11">
        <v>31.9</v>
      </c>
      <c r="R17" s="11">
        <v>33.1</v>
      </c>
      <c r="S17" s="11">
        <v>33.5</v>
      </c>
      <c r="T17" s="11">
        <v>34.5</v>
      </c>
      <c r="U17" s="11">
        <v>38.6</v>
      </c>
      <c r="V17" s="11">
        <v>34.299999999999997</v>
      </c>
      <c r="W17" s="11">
        <v>34.299999999999997</v>
      </c>
      <c r="X17" s="11">
        <v>31.4</v>
      </c>
      <c r="Y17" s="11">
        <v>40.299999999999997</v>
      </c>
      <c r="Z17" s="11">
        <v>35.5</v>
      </c>
      <c r="AA17" s="11">
        <v>35</v>
      </c>
      <c r="AB17" s="11">
        <v>37.4</v>
      </c>
      <c r="AC17"/>
      <c r="AD17" s="9">
        <v>24000</v>
      </c>
      <c r="AE17" s="9">
        <f t="shared" si="0"/>
        <v>42000</v>
      </c>
      <c r="AF17" s="4">
        <v>0</v>
      </c>
      <c r="AG17"/>
      <c r="AH17" s="10">
        <v>41980</v>
      </c>
      <c r="AI17" s="9">
        <f t="shared" ref="AI17:AI45" si="4">SUM(D17:O17)-AH17</f>
        <v>24020</v>
      </c>
      <c r="AJ17">
        <f t="shared" si="1"/>
        <v>419.79999999999995</v>
      </c>
      <c r="AK17"/>
      <c r="AL17" s="9">
        <f t="shared" ref="AL17:AL45" si="5">(12*$AQ$3)+(AD17*$AQ$4)+(AE17*$AQ$5)</f>
        <v>8327.0399999999991</v>
      </c>
      <c r="AM17" s="9"/>
      <c r="AN17" s="9">
        <f t="shared" si="2"/>
        <v>3892.9920000000002</v>
      </c>
      <c r="AO17" s="9">
        <f t="shared" ref="AO17:AO45" si="6">AE17*($AQ$4-$AQ$5)</f>
        <v>1209.6000000000004</v>
      </c>
      <c r="AP17" s="2"/>
      <c r="AQ17" s="11">
        <f t="shared" si="3"/>
        <v>46.751210514180315</v>
      </c>
      <c r="AR17" s="11">
        <f t="shared" ref="AR17:AR45" si="7">100*AO17/$AL17</f>
        <v>14.526170163707636</v>
      </c>
      <c r="AS17" s="11">
        <f t="shared" ref="AS17:AS80" si="8">4.4*(1+AR17/100)</f>
        <v>5.039151487203136</v>
      </c>
      <c r="AT17" s="11">
        <f t="shared" ref="AT17:AT45" si="9">AR17+AS17</f>
        <v>19.565321650910771</v>
      </c>
      <c r="AV17" t="str">
        <f t="shared" ref="AV17:AV80" si="10">IF(AT17&lt;=AQ17,"Residential","Small Industrial")</f>
        <v>Residential</v>
      </c>
    </row>
    <row r="18" spans="1:48" x14ac:dyDescent="0.25">
      <c r="A18" s="2" t="s">
        <v>3</v>
      </c>
      <c r="B18" s="2">
        <v>18923</v>
      </c>
      <c r="C18" s="2"/>
      <c r="D18" s="9">
        <v>17160</v>
      </c>
      <c r="E18" s="9">
        <v>18960</v>
      </c>
      <c r="F18" s="9">
        <v>22200</v>
      </c>
      <c r="G18" s="9">
        <v>24600</v>
      </c>
      <c r="H18" s="9">
        <v>25440</v>
      </c>
      <c r="I18" s="9">
        <v>23160</v>
      </c>
      <c r="J18" s="9">
        <v>19440</v>
      </c>
      <c r="K18" s="9">
        <v>17160</v>
      </c>
      <c r="L18" s="9">
        <v>15120</v>
      </c>
      <c r="M18" s="9">
        <v>18000</v>
      </c>
      <c r="N18" s="9">
        <v>18840</v>
      </c>
      <c r="O18" s="9">
        <v>18720</v>
      </c>
      <c r="P18"/>
      <c r="Q18" s="11">
        <v>44.6</v>
      </c>
      <c r="R18" s="11">
        <v>49.9</v>
      </c>
      <c r="S18" s="11">
        <v>52.8</v>
      </c>
      <c r="T18" s="11">
        <v>56</v>
      </c>
      <c r="U18" s="11">
        <v>57.5</v>
      </c>
      <c r="V18" s="11">
        <v>50.9</v>
      </c>
      <c r="W18" s="11">
        <v>47</v>
      </c>
      <c r="X18" s="11">
        <v>43.2</v>
      </c>
      <c r="Y18" s="11">
        <v>39.200000000000003</v>
      </c>
      <c r="Z18" s="11">
        <v>41.6</v>
      </c>
      <c r="AA18" s="11">
        <v>46</v>
      </c>
      <c r="AB18" s="11">
        <v>44</v>
      </c>
      <c r="AC18"/>
      <c r="AD18" s="9">
        <v>24000</v>
      </c>
      <c r="AE18" s="9">
        <f t="shared" si="0"/>
        <v>214800</v>
      </c>
      <c r="AF18" s="4">
        <v>0</v>
      </c>
      <c r="AG18"/>
      <c r="AH18" s="10">
        <v>57270</v>
      </c>
      <c r="AI18" s="9">
        <f t="shared" si="4"/>
        <v>181530</v>
      </c>
      <c r="AJ18">
        <f t="shared" si="1"/>
        <v>572.70000000000005</v>
      </c>
      <c r="AK18"/>
      <c r="AL18" s="9">
        <f t="shared" si="5"/>
        <v>27473.279999999999</v>
      </c>
      <c r="AM18" s="9"/>
      <c r="AN18" s="9">
        <f t="shared" si="2"/>
        <v>1753.0080000000016</v>
      </c>
      <c r="AO18" s="9">
        <f t="shared" si="6"/>
        <v>6186.2400000000016</v>
      </c>
      <c r="AP18" s="2"/>
      <c r="AQ18" s="11">
        <f>100*AN18/$AL18</f>
        <v>6.3807743378293447</v>
      </c>
      <c r="AR18" s="11">
        <f t="shared" si="7"/>
        <v>22.517296806205891</v>
      </c>
      <c r="AS18" s="11">
        <f t="shared" si="8"/>
        <v>5.3907610594730597</v>
      </c>
      <c r="AT18" s="11">
        <f t="shared" si="9"/>
        <v>27.908057865678952</v>
      </c>
      <c r="AV18" t="str">
        <f t="shared" si="10"/>
        <v>Small Industrial</v>
      </c>
    </row>
    <row r="19" spans="1:48" x14ac:dyDescent="0.25">
      <c r="A19" s="2" t="s">
        <v>3</v>
      </c>
      <c r="B19" s="2">
        <v>22293</v>
      </c>
      <c r="C19" s="2"/>
      <c r="D19" s="9">
        <v>2820</v>
      </c>
      <c r="E19" s="9">
        <v>2160</v>
      </c>
      <c r="F19" s="9">
        <v>2400</v>
      </c>
      <c r="G19" s="9">
        <v>2220</v>
      </c>
      <c r="H19" s="9">
        <v>2400</v>
      </c>
      <c r="I19" s="9">
        <v>2400</v>
      </c>
      <c r="J19" s="9">
        <v>2280</v>
      </c>
      <c r="K19" s="9">
        <v>2580</v>
      </c>
      <c r="L19" s="9">
        <v>2580</v>
      </c>
      <c r="M19" s="9">
        <v>3480</v>
      </c>
      <c r="N19" s="9">
        <v>3660</v>
      </c>
      <c r="O19" s="9">
        <v>3660</v>
      </c>
      <c r="P19"/>
      <c r="Q19" s="11">
        <v>16.3</v>
      </c>
      <c r="R19" s="11">
        <v>14.8</v>
      </c>
      <c r="S19" s="11">
        <v>19.399999999999999</v>
      </c>
      <c r="T19" s="11">
        <v>14.3</v>
      </c>
      <c r="U19" s="11">
        <v>15.4</v>
      </c>
      <c r="V19" s="11">
        <v>13.4</v>
      </c>
      <c r="W19" s="11">
        <v>16.3</v>
      </c>
      <c r="X19" s="11">
        <v>13.9</v>
      </c>
      <c r="Y19" s="11">
        <v>13</v>
      </c>
      <c r="Z19" s="11">
        <v>18</v>
      </c>
      <c r="AA19" s="11">
        <v>16.7</v>
      </c>
      <c r="AB19" s="11">
        <v>17.2</v>
      </c>
      <c r="AC19"/>
      <c r="AD19" s="9">
        <v>24000</v>
      </c>
      <c r="AE19" s="9">
        <f t="shared" si="0"/>
        <v>8640</v>
      </c>
      <c r="AF19" s="4">
        <v>0</v>
      </c>
      <c r="AG19"/>
      <c r="AH19" s="10">
        <v>18870</v>
      </c>
      <c r="AI19" s="9">
        <f t="shared" si="4"/>
        <v>13770</v>
      </c>
      <c r="AJ19">
        <f t="shared" si="1"/>
        <v>188.7</v>
      </c>
      <c r="AK19"/>
      <c r="AL19" s="9">
        <f t="shared" si="5"/>
        <v>4630.7520000000004</v>
      </c>
      <c r="AM19" s="9"/>
      <c r="AN19" s="9">
        <f t="shared" si="2"/>
        <v>1113.0719999999992</v>
      </c>
      <c r="AO19" s="9">
        <f t="shared" si="6"/>
        <v>248.83200000000005</v>
      </c>
      <c r="AP19" s="2"/>
      <c r="AQ19" s="11">
        <f t="shared" si="3"/>
        <v>24.036527976449594</v>
      </c>
      <c r="AR19" s="11">
        <f t="shared" si="7"/>
        <v>5.3734684992847814</v>
      </c>
      <c r="AS19" s="11">
        <f t="shared" si="8"/>
        <v>4.6364326139685303</v>
      </c>
      <c r="AT19" s="11">
        <f t="shared" si="9"/>
        <v>10.009901113253312</v>
      </c>
      <c r="AV19" t="str">
        <f t="shared" si="10"/>
        <v>Residential</v>
      </c>
    </row>
    <row r="20" spans="1:48" x14ac:dyDescent="0.25">
      <c r="A20" s="2" t="s">
        <v>3</v>
      </c>
      <c r="B20" s="2">
        <v>23790</v>
      </c>
      <c r="C20" s="2"/>
      <c r="D20" s="9">
        <v>12060</v>
      </c>
      <c r="E20" s="9">
        <v>9420</v>
      </c>
      <c r="F20" s="9">
        <v>10860</v>
      </c>
      <c r="G20" s="9">
        <v>12060</v>
      </c>
      <c r="H20" s="9">
        <v>12060</v>
      </c>
      <c r="I20" s="9">
        <v>11940</v>
      </c>
      <c r="J20" s="9">
        <v>10980</v>
      </c>
      <c r="K20" s="9">
        <v>9420</v>
      </c>
      <c r="L20" s="9">
        <v>9480</v>
      </c>
      <c r="M20" s="9">
        <v>15840</v>
      </c>
      <c r="N20" s="9">
        <v>17340</v>
      </c>
      <c r="O20" s="9">
        <v>13560</v>
      </c>
      <c r="P20"/>
      <c r="Q20" s="11">
        <v>50.4</v>
      </c>
      <c r="R20" s="11">
        <v>54</v>
      </c>
      <c r="S20" s="11">
        <v>44.4</v>
      </c>
      <c r="T20" s="11">
        <v>51.8</v>
      </c>
      <c r="U20" s="11">
        <v>51.3</v>
      </c>
      <c r="V20" s="11">
        <v>38.799999999999997</v>
      </c>
      <c r="W20" s="11">
        <v>38.6</v>
      </c>
      <c r="X20" s="11">
        <v>36.700000000000003</v>
      </c>
      <c r="Y20" s="11">
        <v>39.799999999999997</v>
      </c>
      <c r="Z20" s="11">
        <v>44.4</v>
      </c>
      <c r="AA20" s="11">
        <v>46.3</v>
      </c>
      <c r="AB20" s="11">
        <v>43.2</v>
      </c>
      <c r="AC20"/>
      <c r="AD20" s="9">
        <v>24000</v>
      </c>
      <c r="AE20" s="9">
        <f t="shared" si="0"/>
        <v>121020</v>
      </c>
      <c r="AF20" s="4">
        <v>0</v>
      </c>
      <c r="AG20"/>
      <c r="AH20" s="10">
        <v>53970</v>
      </c>
      <c r="AI20" s="9">
        <f t="shared" si="4"/>
        <v>91050</v>
      </c>
      <c r="AJ20">
        <f t="shared" si="1"/>
        <v>539.70000000000005</v>
      </c>
      <c r="AK20"/>
      <c r="AL20" s="9">
        <f t="shared" si="5"/>
        <v>17082.455999999998</v>
      </c>
      <c r="AM20" s="9"/>
      <c r="AN20" s="9">
        <f t="shared" si="2"/>
        <v>3706.0800000000017</v>
      </c>
      <c r="AO20" s="9">
        <f t="shared" si="6"/>
        <v>3485.3760000000007</v>
      </c>
      <c r="AP20" s="2"/>
      <c r="AQ20" s="11">
        <f t="shared" si="3"/>
        <v>21.695241012182336</v>
      </c>
      <c r="AR20" s="11">
        <f t="shared" si="7"/>
        <v>20.403248806846047</v>
      </c>
      <c r="AS20" s="11">
        <f t="shared" si="8"/>
        <v>5.2977429475012263</v>
      </c>
      <c r="AT20" s="11">
        <f t="shared" si="9"/>
        <v>25.700991754347275</v>
      </c>
      <c r="AV20" t="str">
        <f t="shared" si="10"/>
        <v>Small Industrial</v>
      </c>
    </row>
    <row r="21" spans="1:48" x14ac:dyDescent="0.25">
      <c r="A21" s="2" t="s">
        <v>3</v>
      </c>
      <c r="B21" s="2">
        <v>29337</v>
      </c>
      <c r="C21" s="2"/>
      <c r="D21" s="9">
        <v>12300</v>
      </c>
      <c r="E21" s="9">
        <v>10920</v>
      </c>
      <c r="F21" s="9">
        <v>10920</v>
      </c>
      <c r="G21" s="9">
        <v>10680</v>
      </c>
      <c r="H21" s="9">
        <v>11880</v>
      </c>
      <c r="I21" s="9">
        <v>10980</v>
      </c>
      <c r="J21" s="9">
        <v>10200</v>
      </c>
      <c r="K21" s="9">
        <v>12960</v>
      </c>
      <c r="L21" s="9">
        <v>14940</v>
      </c>
      <c r="M21" s="9">
        <v>16920</v>
      </c>
      <c r="N21" s="9">
        <v>16560</v>
      </c>
      <c r="O21" s="9">
        <v>14820</v>
      </c>
      <c r="P21"/>
      <c r="Q21" s="11">
        <v>49.4</v>
      </c>
      <c r="R21" s="11">
        <v>49.6</v>
      </c>
      <c r="S21" s="11">
        <v>54</v>
      </c>
      <c r="T21" s="11">
        <v>41.7</v>
      </c>
      <c r="U21" s="11">
        <v>46.5</v>
      </c>
      <c r="V21" s="11">
        <v>47.5</v>
      </c>
      <c r="W21" s="11">
        <v>47.2</v>
      </c>
      <c r="X21" s="11">
        <v>52</v>
      </c>
      <c r="Y21" s="11">
        <v>45.3</v>
      </c>
      <c r="Z21" s="11">
        <v>48.7</v>
      </c>
      <c r="AA21" s="11">
        <v>49.6</v>
      </c>
      <c r="AB21" s="11">
        <v>51.3</v>
      </c>
      <c r="AC21"/>
      <c r="AD21" s="9">
        <v>24000</v>
      </c>
      <c r="AE21" s="9">
        <f t="shared" si="0"/>
        <v>130080</v>
      </c>
      <c r="AF21" s="4">
        <v>0</v>
      </c>
      <c r="AG21"/>
      <c r="AH21" s="10">
        <v>58280</v>
      </c>
      <c r="AI21" s="9">
        <f t="shared" si="4"/>
        <v>95800</v>
      </c>
      <c r="AJ21">
        <f t="shared" si="1"/>
        <v>582.79999999999995</v>
      </c>
      <c r="AK21"/>
      <c r="AL21" s="9">
        <f t="shared" si="5"/>
        <v>18086.304</v>
      </c>
      <c r="AM21" s="9"/>
      <c r="AN21" s="9">
        <f t="shared" si="2"/>
        <v>4149.5999999999985</v>
      </c>
      <c r="AO21" s="9">
        <f t="shared" si="6"/>
        <v>3746.304000000001</v>
      </c>
      <c r="AP21" s="2"/>
      <c r="AQ21" s="11">
        <f t="shared" si="3"/>
        <v>22.943327724669444</v>
      </c>
      <c r="AR21" s="11">
        <f t="shared" si="7"/>
        <v>20.713485740370178</v>
      </c>
      <c r="AS21" s="11">
        <f t="shared" si="8"/>
        <v>5.3113933725762879</v>
      </c>
      <c r="AT21" s="11">
        <f t="shared" si="9"/>
        <v>26.024879112946465</v>
      </c>
      <c r="AV21" t="str">
        <f t="shared" si="10"/>
        <v>Small Industrial</v>
      </c>
    </row>
    <row r="22" spans="1:48" x14ac:dyDescent="0.25">
      <c r="A22" s="2" t="s">
        <v>3</v>
      </c>
      <c r="B22" s="2">
        <v>29747</v>
      </c>
      <c r="C22" s="2"/>
      <c r="D22" s="9">
        <v>6680</v>
      </c>
      <c r="E22" s="9">
        <v>7720</v>
      </c>
      <c r="F22" s="9">
        <v>9320</v>
      </c>
      <c r="G22" s="9">
        <v>10080</v>
      </c>
      <c r="H22" s="9">
        <v>11560</v>
      </c>
      <c r="I22" s="9">
        <v>11440</v>
      </c>
      <c r="J22" s="9">
        <v>10400</v>
      </c>
      <c r="K22" s="9">
        <v>8640</v>
      </c>
      <c r="L22" s="9">
        <v>6400</v>
      </c>
      <c r="M22" s="9">
        <v>6880</v>
      </c>
      <c r="N22" s="9">
        <v>6800</v>
      </c>
      <c r="O22" s="9">
        <v>5600</v>
      </c>
      <c r="P22"/>
      <c r="Q22" s="11">
        <v>29</v>
      </c>
      <c r="R22" s="11">
        <v>37.6</v>
      </c>
      <c r="S22" s="11">
        <v>41.8</v>
      </c>
      <c r="T22" s="11">
        <v>43.2</v>
      </c>
      <c r="U22" s="11">
        <v>41.3</v>
      </c>
      <c r="V22" s="11">
        <v>49.2</v>
      </c>
      <c r="W22" s="11">
        <v>45.9</v>
      </c>
      <c r="X22" s="11">
        <v>43</v>
      </c>
      <c r="Y22" s="11">
        <v>32.799999999999997</v>
      </c>
      <c r="Z22" s="11">
        <v>29.3</v>
      </c>
      <c r="AA22" s="11">
        <v>32.299999999999997</v>
      </c>
      <c r="AB22" s="11">
        <v>27.8</v>
      </c>
      <c r="AC22"/>
      <c r="AD22" s="9">
        <v>24000</v>
      </c>
      <c r="AE22" s="9">
        <f t="shared" si="0"/>
        <v>77520</v>
      </c>
      <c r="AF22" s="4">
        <v>0</v>
      </c>
      <c r="AG22"/>
      <c r="AH22" s="10">
        <v>45320</v>
      </c>
      <c r="AI22" s="9">
        <f t="shared" si="4"/>
        <v>56200</v>
      </c>
      <c r="AJ22">
        <f t="shared" si="1"/>
        <v>453.2</v>
      </c>
      <c r="AK22"/>
      <c r="AL22" s="9">
        <f t="shared" si="5"/>
        <v>12262.656000000001</v>
      </c>
      <c r="AM22" s="9"/>
      <c r="AN22" s="9">
        <f t="shared" si="2"/>
        <v>3484.3199999999979</v>
      </c>
      <c r="AO22" s="9">
        <f t="shared" si="6"/>
        <v>2232.5760000000005</v>
      </c>
      <c r="AP22" s="2"/>
      <c r="AQ22" s="11">
        <f t="shared" si="3"/>
        <v>28.414072775098621</v>
      </c>
      <c r="AR22" s="11">
        <f t="shared" si="7"/>
        <v>18.206300494770467</v>
      </c>
      <c r="AS22" s="11">
        <f t="shared" si="8"/>
        <v>5.2010772217699017</v>
      </c>
      <c r="AT22" s="11">
        <f t="shared" si="9"/>
        <v>23.407377716540367</v>
      </c>
      <c r="AV22" t="str">
        <f t="shared" si="10"/>
        <v>Residential</v>
      </c>
    </row>
    <row r="23" spans="1:48" x14ac:dyDescent="0.25">
      <c r="A23" s="2" t="s">
        <v>3</v>
      </c>
      <c r="B23" s="2">
        <v>32206</v>
      </c>
      <c r="C23" s="2"/>
      <c r="D23" s="9">
        <v>16240</v>
      </c>
      <c r="E23" s="9">
        <v>14320</v>
      </c>
      <c r="F23" s="9">
        <v>14320</v>
      </c>
      <c r="G23" s="9">
        <v>12000</v>
      </c>
      <c r="H23" s="9">
        <v>13920</v>
      </c>
      <c r="I23" s="9">
        <v>13520</v>
      </c>
      <c r="J23" s="9">
        <v>13440</v>
      </c>
      <c r="K23" s="9">
        <v>18240</v>
      </c>
      <c r="L23" s="9">
        <v>19520</v>
      </c>
      <c r="M23" s="9">
        <v>19760</v>
      </c>
      <c r="N23" s="9">
        <v>20160</v>
      </c>
      <c r="O23" s="9">
        <v>16160</v>
      </c>
      <c r="P23"/>
      <c r="Q23" s="11">
        <v>63</v>
      </c>
      <c r="R23" s="11">
        <v>55</v>
      </c>
      <c r="S23" s="11">
        <v>53.1</v>
      </c>
      <c r="T23" s="11">
        <v>50.2</v>
      </c>
      <c r="U23" s="11">
        <v>52.4</v>
      </c>
      <c r="V23" s="11">
        <v>51.2</v>
      </c>
      <c r="W23" s="11">
        <v>54.7</v>
      </c>
      <c r="X23" s="11">
        <v>65.3</v>
      </c>
      <c r="Y23" s="11">
        <v>65</v>
      </c>
      <c r="Z23" s="11">
        <v>58.6</v>
      </c>
      <c r="AA23" s="11">
        <v>61.1</v>
      </c>
      <c r="AB23" s="11">
        <v>57</v>
      </c>
      <c r="AC23"/>
      <c r="AD23" s="9">
        <v>24000</v>
      </c>
      <c r="AE23" s="9">
        <f t="shared" si="0"/>
        <v>167600</v>
      </c>
      <c r="AF23" s="4">
        <v>0</v>
      </c>
      <c r="AG23"/>
      <c r="AH23" s="10">
        <v>68660</v>
      </c>
      <c r="AI23" s="9">
        <f t="shared" si="4"/>
        <v>122940</v>
      </c>
      <c r="AJ23">
        <f t="shared" si="1"/>
        <v>686.6</v>
      </c>
      <c r="AK23"/>
      <c r="AL23" s="9">
        <f t="shared" si="5"/>
        <v>22243.519999999997</v>
      </c>
      <c r="AM23" s="9"/>
      <c r="AN23" s="9">
        <f t="shared" si="2"/>
        <v>4803.2640000000029</v>
      </c>
      <c r="AO23" s="9">
        <f t="shared" si="6"/>
        <v>4826.880000000001</v>
      </c>
      <c r="AP23" s="2"/>
      <c r="AQ23" s="11">
        <f t="shared" si="3"/>
        <v>21.59399231776267</v>
      </c>
      <c r="AR23" s="11">
        <f t="shared" si="7"/>
        <v>21.700162564198479</v>
      </c>
      <c r="AS23" s="11">
        <f t="shared" si="8"/>
        <v>5.3548071528247325</v>
      </c>
      <c r="AT23" s="11">
        <f t="shared" si="9"/>
        <v>27.054969717023212</v>
      </c>
      <c r="AV23" t="str">
        <f t="shared" si="10"/>
        <v>Small Industrial</v>
      </c>
    </row>
    <row r="24" spans="1:48" x14ac:dyDescent="0.25">
      <c r="A24" s="2" t="s">
        <v>3</v>
      </c>
      <c r="B24" s="2">
        <v>33587</v>
      </c>
      <c r="C24" s="2"/>
      <c r="D24" s="9">
        <v>10500</v>
      </c>
      <c r="E24" s="9">
        <v>10200</v>
      </c>
      <c r="F24" s="9">
        <v>10980</v>
      </c>
      <c r="G24" s="9">
        <v>11460</v>
      </c>
      <c r="H24" s="9">
        <v>12180</v>
      </c>
      <c r="I24" s="9">
        <v>12300</v>
      </c>
      <c r="J24" s="9">
        <v>9960</v>
      </c>
      <c r="K24" s="9">
        <v>9720</v>
      </c>
      <c r="L24" s="9">
        <v>10320</v>
      </c>
      <c r="M24" s="9">
        <v>11820</v>
      </c>
      <c r="N24" s="9">
        <v>13020</v>
      </c>
      <c r="O24" s="9">
        <v>9780</v>
      </c>
      <c r="P24"/>
      <c r="Q24" s="11">
        <v>45.1</v>
      </c>
      <c r="R24" s="11">
        <v>43.6</v>
      </c>
      <c r="S24" s="11">
        <v>42.7</v>
      </c>
      <c r="T24" s="11">
        <v>54</v>
      </c>
      <c r="U24" s="11">
        <v>46.7</v>
      </c>
      <c r="V24" s="11">
        <v>46.5</v>
      </c>
      <c r="W24" s="11">
        <v>45.3</v>
      </c>
      <c r="X24" s="11">
        <v>40.700000000000003</v>
      </c>
      <c r="Y24" s="11">
        <v>45.1</v>
      </c>
      <c r="Z24" s="11">
        <v>44.1</v>
      </c>
      <c r="AA24" s="11">
        <v>47.2</v>
      </c>
      <c r="AB24" s="11">
        <v>47</v>
      </c>
      <c r="AC24"/>
      <c r="AD24" s="9">
        <v>24000</v>
      </c>
      <c r="AE24" s="9">
        <f t="shared" si="0"/>
        <v>108240</v>
      </c>
      <c r="AF24" s="4">
        <v>0</v>
      </c>
      <c r="AG24"/>
      <c r="AH24" s="10">
        <v>54800</v>
      </c>
      <c r="AI24" s="9">
        <f t="shared" si="4"/>
        <v>77440</v>
      </c>
      <c r="AJ24">
        <f t="shared" si="1"/>
        <v>548</v>
      </c>
      <c r="AK24"/>
      <c r="AL24" s="9">
        <f t="shared" si="5"/>
        <v>15666.432000000001</v>
      </c>
      <c r="AM24" s="9"/>
      <c r="AN24" s="9">
        <f t="shared" si="2"/>
        <v>4174.9439999999995</v>
      </c>
      <c r="AO24" s="9">
        <f t="shared" si="6"/>
        <v>3117.3120000000008</v>
      </c>
      <c r="AP24" s="2"/>
      <c r="AQ24" s="11">
        <f t="shared" si="3"/>
        <v>26.648977891073088</v>
      </c>
      <c r="AR24" s="11">
        <f t="shared" si="7"/>
        <v>19.898034217363598</v>
      </c>
      <c r="AS24" s="11">
        <f t="shared" si="8"/>
        <v>5.2755135055639988</v>
      </c>
      <c r="AT24" s="11">
        <f t="shared" si="9"/>
        <v>25.173547722927598</v>
      </c>
      <c r="AV24" t="str">
        <f t="shared" si="10"/>
        <v>Residential</v>
      </c>
    </row>
    <row r="25" spans="1:48" x14ac:dyDescent="0.25">
      <c r="A25" s="2" t="s">
        <v>3</v>
      </c>
      <c r="B25" s="2">
        <v>45396</v>
      </c>
      <c r="C25" s="2"/>
      <c r="D25" s="9">
        <v>5440</v>
      </c>
      <c r="E25" s="9">
        <v>5120</v>
      </c>
      <c r="F25" s="9">
        <v>5600</v>
      </c>
      <c r="G25" s="9">
        <v>5120</v>
      </c>
      <c r="H25" s="9">
        <v>5920</v>
      </c>
      <c r="I25" s="9">
        <v>5800</v>
      </c>
      <c r="J25" s="9">
        <v>5080</v>
      </c>
      <c r="K25" s="9">
        <v>5320</v>
      </c>
      <c r="L25" s="9">
        <v>5160</v>
      </c>
      <c r="M25" s="9">
        <v>6280</v>
      </c>
      <c r="N25" s="9">
        <v>9080</v>
      </c>
      <c r="O25" s="9">
        <v>7760</v>
      </c>
      <c r="P25"/>
      <c r="Q25" s="11">
        <v>26.2</v>
      </c>
      <c r="R25" s="11">
        <v>26.9</v>
      </c>
      <c r="S25" s="11">
        <v>28.2</v>
      </c>
      <c r="T25" s="11">
        <v>27.6</v>
      </c>
      <c r="U25" s="11">
        <v>27.2</v>
      </c>
      <c r="V25" s="11">
        <v>25.8</v>
      </c>
      <c r="W25" s="11">
        <v>29.4</v>
      </c>
      <c r="X25" s="11">
        <v>25.8</v>
      </c>
      <c r="Y25" s="11">
        <v>28.2</v>
      </c>
      <c r="Z25" s="11">
        <v>30.4</v>
      </c>
      <c r="AA25" s="11">
        <v>32.5</v>
      </c>
      <c r="AB25" s="11">
        <v>30.9</v>
      </c>
      <c r="AC25"/>
      <c r="AD25" s="9">
        <v>24000</v>
      </c>
      <c r="AE25" s="9">
        <f t="shared" si="0"/>
        <v>47680</v>
      </c>
      <c r="AF25" s="4">
        <v>0</v>
      </c>
      <c r="AG25"/>
      <c r="AH25" s="10">
        <v>33910</v>
      </c>
      <c r="AI25" s="9">
        <f t="shared" si="4"/>
        <v>37770</v>
      </c>
      <c r="AJ25">
        <f t="shared" si="1"/>
        <v>339.09999999999997</v>
      </c>
      <c r="AK25"/>
      <c r="AL25" s="9">
        <f t="shared" si="5"/>
        <v>8956.384</v>
      </c>
      <c r="AM25" s="9"/>
      <c r="AN25" s="9">
        <f t="shared" si="2"/>
        <v>2464.7519999999986</v>
      </c>
      <c r="AO25" s="9">
        <f t="shared" si="6"/>
        <v>1373.1840000000002</v>
      </c>
      <c r="AP25" s="2"/>
      <c r="AQ25" s="11">
        <f t="shared" si="3"/>
        <v>27.519498940643889</v>
      </c>
      <c r="AR25" s="11">
        <f t="shared" si="7"/>
        <v>15.331901803227733</v>
      </c>
      <c r="AS25" s="11">
        <f t="shared" si="8"/>
        <v>5.0746036793420197</v>
      </c>
      <c r="AT25" s="11">
        <f t="shared" si="9"/>
        <v>20.406505482569752</v>
      </c>
      <c r="AV25" t="str">
        <f t="shared" si="10"/>
        <v>Residential</v>
      </c>
    </row>
    <row r="26" spans="1:48" x14ac:dyDescent="0.25">
      <c r="A26" s="2" t="s">
        <v>3</v>
      </c>
      <c r="B26" s="2">
        <v>45427</v>
      </c>
      <c r="C26" s="2"/>
      <c r="D26" s="9">
        <v>5400</v>
      </c>
      <c r="E26" s="9">
        <v>5640</v>
      </c>
      <c r="F26" s="9">
        <v>6840</v>
      </c>
      <c r="G26" s="9">
        <v>6720</v>
      </c>
      <c r="H26" s="9">
        <v>7800</v>
      </c>
      <c r="I26" s="9">
        <v>7500</v>
      </c>
      <c r="J26" s="9">
        <v>7260</v>
      </c>
      <c r="K26" s="9">
        <v>6720</v>
      </c>
      <c r="L26" s="9">
        <v>5220</v>
      </c>
      <c r="M26" s="9">
        <v>5220</v>
      </c>
      <c r="N26" s="9">
        <v>5100</v>
      </c>
      <c r="O26" s="9">
        <v>5460</v>
      </c>
      <c r="P26"/>
      <c r="Q26" s="11">
        <v>21.8</v>
      </c>
      <c r="R26" s="11">
        <v>23.5</v>
      </c>
      <c r="S26" s="11">
        <v>26.2</v>
      </c>
      <c r="T26" s="11">
        <v>25.9</v>
      </c>
      <c r="U26" s="11">
        <v>23.7</v>
      </c>
      <c r="V26" s="11">
        <v>24.7</v>
      </c>
      <c r="W26" s="11">
        <v>24</v>
      </c>
      <c r="X26" s="11">
        <v>28.5</v>
      </c>
      <c r="Y26" s="11">
        <v>19.899999999999999</v>
      </c>
      <c r="Z26" s="11">
        <v>19.899999999999999</v>
      </c>
      <c r="AA26" s="11">
        <v>21.4</v>
      </c>
      <c r="AB26" s="11">
        <v>26.2</v>
      </c>
      <c r="AC26"/>
      <c r="AD26" s="9">
        <v>24000</v>
      </c>
      <c r="AE26" s="9">
        <f t="shared" si="0"/>
        <v>50880</v>
      </c>
      <c r="AF26" s="4">
        <v>0</v>
      </c>
      <c r="AG26"/>
      <c r="AH26" s="10">
        <v>28570</v>
      </c>
      <c r="AI26" s="9">
        <f t="shared" si="4"/>
        <v>46310</v>
      </c>
      <c r="AJ26">
        <f t="shared" si="1"/>
        <v>285.7</v>
      </c>
      <c r="AK26"/>
      <c r="AL26" s="9">
        <f t="shared" si="5"/>
        <v>9310.9439999999995</v>
      </c>
      <c r="AM26" s="9"/>
      <c r="AN26" s="9">
        <f t="shared" si="2"/>
        <v>1534.4160000000011</v>
      </c>
      <c r="AO26" s="9">
        <f t="shared" si="6"/>
        <v>1465.3440000000003</v>
      </c>
      <c r="AP26" s="2"/>
      <c r="AQ26" s="11">
        <f t="shared" si="3"/>
        <v>16.479703883945614</v>
      </c>
      <c r="AR26" s="11">
        <f t="shared" si="7"/>
        <v>15.737867180814323</v>
      </c>
      <c r="AS26" s="11">
        <f t="shared" si="8"/>
        <v>5.0924661559558313</v>
      </c>
      <c r="AT26" s="11">
        <f t="shared" si="9"/>
        <v>20.830333336770153</v>
      </c>
      <c r="AV26" t="str">
        <f t="shared" si="10"/>
        <v>Small Industrial</v>
      </c>
    </row>
    <row r="27" spans="1:48" x14ac:dyDescent="0.25">
      <c r="A27" s="2" t="s">
        <v>3</v>
      </c>
      <c r="B27" s="2">
        <v>46656</v>
      </c>
      <c r="C27" s="2"/>
      <c r="D27" s="9">
        <v>11440</v>
      </c>
      <c r="E27" s="9">
        <v>12760</v>
      </c>
      <c r="F27" s="9">
        <v>14840</v>
      </c>
      <c r="G27" s="9">
        <v>14120</v>
      </c>
      <c r="H27" s="9">
        <v>16440</v>
      </c>
      <c r="I27" s="9">
        <v>15520</v>
      </c>
      <c r="J27" s="9">
        <v>14680</v>
      </c>
      <c r="K27" s="9">
        <v>12880</v>
      </c>
      <c r="L27" s="9">
        <v>10600</v>
      </c>
      <c r="M27" s="9">
        <v>11600</v>
      </c>
      <c r="N27" s="9">
        <v>13120</v>
      </c>
      <c r="O27" s="9">
        <v>10000</v>
      </c>
      <c r="P27"/>
      <c r="Q27" s="11">
        <v>37.799999999999997</v>
      </c>
      <c r="R27" s="11">
        <v>42.6</v>
      </c>
      <c r="S27" s="11">
        <v>48.6</v>
      </c>
      <c r="T27" s="11">
        <v>44.2</v>
      </c>
      <c r="U27" s="11">
        <v>45.8</v>
      </c>
      <c r="V27" s="11">
        <v>43.7</v>
      </c>
      <c r="W27" s="11">
        <v>45.6</v>
      </c>
      <c r="X27" s="11">
        <v>41.3</v>
      </c>
      <c r="Y27" s="11">
        <v>39.799999999999997</v>
      </c>
      <c r="Z27" s="11">
        <v>38.6</v>
      </c>
      <c r="AA27" s="11">
        <v>40</v>
      </c>
      <c r="AB27" s="11">
        <v>39.200000000000003</v>
      </c>
      <c r="AC27"/>
      <c r="AD27" s="9">
        <v>24000</v>
      </c>
      <c r="AE27" s="9">
        <f t="shared" si="0"/>
        <v>134000</v>
      </c>
      <c r="AF27" s="4">
        <v>0</v>
      </c>
      <c r="AG27"/>
      <c r="AH27" s="10">
        <v>50720</v>
      </c>
      <c r="AI27" s="9">
        <f t="shared" si="4"/>
        <v>107280</v>
      </c>
      <c r="AJ27">
        <f t="shared" si="1"/>
        <v>507.20000000000005</v>
      </c>
      <c r="AK27"/>
      <c r="AL27" s="9">
        <f t="shared" si="5"/>
        <v>18520.64</v>
      </c>
      <c r="AM27" s="9"/>
      <c r="AN27" s="9">
        <f t="shared" si="2"/>
        <v>2848.6080000000002</v>
      </c>
      <c r="AO27" s="9">
        <f t="shared" si="6"/>
        <v>3859.2000000000007</v>
      </c>
      <c r="AP27" s="2"/>
      <c r="AQ27" s="11">
        <f t="shared" si="3"/>
        <v>15.380721184581098</v>
      </c>
      <c r="AR27" s="11">
        <f t="shared" si="7"/>
        <v>20.837292879727702</v>
      </c>
      <c r="AS27" s="11">
        <f t="shared" si="8"/>
        <v>5.3168408867080199</v>
      </c>
      <c r="AT27" s="11">
        <f t="shared" si="9"/>
        <v>26.15413376643572</v>
      </c>
      <c r="AV27" t="str">
        <f t="shared" si="10"/>
        <v>Small Industrial</v>
      </c>
    </row>
    <row r="28" spans="1:48" x14ac:dyDescent="0.25">
      <c r="A28" s="2" t="s">
        <v>3</v>
      </c>
      <c r="B28" s="2">
        <v>52506</v>
      </c>
      <c r="C28" s="2"/>
      <c r="D28" s="9">
        <v>14640</v>
      </c>
      <c r="E28" s="9">
        <v>13860</v>
      </c>
      <c r="F28" s="9">
        <v>15900</v>
      </c>
      <c r="G28" s="9">
        <v>14880</v>
      </c>
      <c r="H28" s="9">
        <v>16980</v>
      </c>
      <c r="I28" s="9">
        <v>16980</v>
      </c>
      <c r="J28" s="9">
        <v>15480</v>
      </c>
      <c r="K28" s="9">
        <v>15660</v>
      </c>
      <c r="L28" s="9">
        <v>14820</v>
      </c>
      <c r="M28" s="9">
        <v>16800</v>
      </c>
      <c r="N28" s="9">
        <v>17400</v>
      </c>
      <c r="O28" s="9">
        <v>15780</v>
      </c>
      <c r="P28"/>
      <c r="Q28" s="11">
        <v>43.6</v>
      </c>
      <c r="R28" s="11">
        <v>43.2</v>
      </c>
      <c r="S28" s="11">
        <v>43.6</v>
      </c>
      <c r="T28" s="11">
        <v>43.9</v>
      </c>
      <c r="U28" s="11">
        <v>46</v>
      </c>
      <c r="V28" s="11">
        <v>41.5</v>
      </c>
      <c r="W28" s="11">
        <v>44.8</v>
      </c>
      <c r="X28" s="11">
        <v>44.4</v>
      </c>
      <c r="Y28" s="11">
        <v>42.7</v>
      </c>
      <c r="Z28" s="11">
        <v>48</v>
      </c>
      <c r="AA28" s="11">
        <v>46.3</v>
      </c>
      <c r="AB28" s="11">
        <v>46.3</v>
      </c>
      <c r="AC28"/>
      <c r="AD28" s="9">
        <v>24000</v>
      </c>
      <c r="AE28" s="9">
        <f t="shared" si="0"/>
        <v>165180</v>
      </c>
      <c r="AF28" s="4">
        <v>0</v>
      </c>
      <c r="AG28"/>
      <c r="AH28" s="10">
        <v>53430</v>
      </c>
      <c r="AI28" s="9">
        <f t="shared" si="4"/>
        <v>135750</v>
      </c>
      <c r="AJ28">
        <f t="shared" si="1"/>
        <v>534.29999999999995</v>
      </c>
      <c r="AK28"/>
      <c r="AL28" s="9">
        <f t="shared" si="5"/>
        <v>21975.383999999998</v>
      </c>
      <c r="AM28" s="9"/>
      <c r="AN28" s="9">
        <f t="shared" si="2"/>
        <v>2454.7200000000012</v>
      </c>
      <c r="AO28" s="9">
        <f t="shared" si="6"/>
        <v>4757.1840000000011</v>
      </c>
      <c r="AP28" s="2"/>
      <c r="AQ28" s="11">
        <f t="shared" si="3"/>
        <v>11.170316750778969</v>
      </c>
      <c r="AR28" s="11">
        <f t="shared" si="7"/>
        <v>21.64778554040285</v>
      </c>
      <c r="AS28" s="11">
        <f t="shared" si="8"/>
        <v>5.3525025637777262</v>
      </c>
      <c r="AT28" s="11">
        <f t="shared" si="9"/>
        <v>27.000288104180576</v>
      </c>
      <c r="AV28" t="str">
        <f t="shared" si="10"/>
        <v>Small Industrial</v>
      </c>
    </row>
    <row r="29" spans="1:48" x14ac:dyDescent="0.25">
      <c r="A29" s="2" t="s">
        <v>3</v>
      </c>
      <c r="B29" s="2">
        <v>52523</v>
      </c>
      <c r="C29" s="2"/>
      <c r="D29" s="9">
        <v>12640</v>
      </c>
      <c r="E29" s="9">
        <v>14480</v>
      </c>
      <c r="F29" s="9">
        <v>16720</v>
      </c>
      <c r="G29" s="9">
        <v>18240</v>
      </c>
      <c r="H29" s="9">
        <v>22000</v>
      </c>
      <c r="I29" s="9">
        <v>21520</v>
      </c>
      <c r="J29" s="9">
        <v>17920</v>
      </c>
      <c r="K29" s="9">
        <v>16640</v>
      </c>
      <c r="L29" s="9">
        <v>13760</v>
      </c>
      <c r="M29" s="9">
        <v>17680</v>
      </c>
      <c r="N29" s="9">
        <v>20560</v>
      </c>
      <c r="O29" s="9">
        <v>14080</v>
      </c>
      <c r="P29"/>
      <c r="Q29" s="11">
        <v>57.9</v>
      </c>
      <c r="R29" s="11">
        <v>61.1</v>
      </c>
      <c r="S29" s="11">
        <v>65.3</v>
      </c>
      <c r="T29" s="11">
        <v>75.5</v>
      </c>
      <c r="U29" s="11">
        <v>73.3</v>
      </c>
      <c r="V29" s="11">
        <v>68.099999999999994</v>
      </c>
      <c r="W29" s="11">
        <v>65.3</v>
      </c>
      <c r="X29" s="11">
        <v>61.1</v>
      </c>
      <c r="Y29" s="11">
        <v>52.2</v>
      </c>
      <c r="Z29" s="11">
        <v>63.3</v>
      </c>
      <c r="AA29" s="11">
        <v>63.3</v>
      </c>
      <c r="AB29" s="11">
        <v>64</v>
      </c>
      <c r="AC29"/>
      <c r="AD29" s="9">
        <v>24000</v>
      </c>
      <c r="AE29" s="9">
        <f t="shared" si="0"/>
        <v>182240</v>
      </c>
      <c r="AF29" s="4">
        <v>0</v>
      </c>
      <c r="AG29"/>
      <c r="AH29" s="10">
        <v>77040</v>
      </c>
      <c r="AI29" s="9">
        <f t="shared" si="4"/>
        <v>129200</v>
      </c>
      <c r="AJ29">
        <f t="shared" si="1"/>
        <v>770.4</v>
      </c>
      <c r="AK29"/>
      <c r="AL29" s="9">
        <f t="shared" si="5"/>
        <v>23865.631999999998</v>
      </c>
      <c r="AM29" s="9"/>
      <c r="AN29" s="9">
        <f t="shared" si="2"/>
        <v>5744.16</v>
      </c>
      <c r="AO29" s="9">
        <f t="shared" si="6"/>
        <v>5248.5120000000015</v>
      </c>
      <c r="AP29" s="2"/>
      <c r="AQ29" s="11">
        <f t="shared" si="3"/>
        <v>24.068752924707798</v>
      </c>
      <c r="AR29" s="11">
        <f t="shared" si="7"/>
        <v>21.99192546000878</v>
      </c>
      <c r="AS29" s="11">
        <f t="shared" si="8"/>
        <v>5.3676447202403867</v>
      </c>
      <c r="AT29" s="11">
        <f t="shared" si="9"/>
        <v>27.359570180249165</v>
      </c>
      <c r="AV29" t="str">
        <f t="shared" si="10"/>
        <v>Small Industrial</v>
      </c>
    </row>
    <row r="30" spans="1:48" x14ac:dyDescent="0.25">
      <c r="A30" s="2" t="s">
        <v>3</v>
      </c>
      <c r="B30" s="2">
        <v>56255</v>
      </c>
      <c r="C30" s="2"/>
      <c r="D30" s="9">
        <v>8220</v>
      </c>
      <c r="E30" s="9">
        <v>9000</v>
      </c>
      <c r="F30" s="9">
        <v>7980</v>
      </c>
      <c r="G30" s="9">
        <v>6780</v>
      </c>
      <c r="H30" s="9">
        <v>7740</v>
      </c>
      <c r="I30" s="9">
        <v>7860</v>
      </c>
      <c r="J30" s="9">
        <v>7440</v>
      </c>
      <c r="K30" s="9">
        <v>7440</v>
      </c>
      <c r="L30" s="9">
        <v>7200</v>
      </c>
      <c r="M30" s="9">
        <v>7980</v>
      </c>
      <c r="N30" s="9">
        <v>7320</v>
      </c>
      <c r="O30" s="9">
        <v>6660</v>
      </c>
      <c r="P30"/>
      <c r="Q30" s="11">
        <v>33.4</v>
      </c>
      <c r="R30" s="11">
        <v>40</v>
      </c>
      <c r="S30" s="11">
        <v>37.200000000000003</v>
      </c>
      <c r="T30" s="11">
        <v>36.5</v>
      </c>
      <c r="U30" s="11">
        <v>34.5</v>
      </c>
      <c r="V30" s="11">
        <v>34.5</v>
      </c>
      <c r="W30" s="11">
        <v>34.5</v>
      </c>
      <c r="X30" s="11">
        <v>34.299999999999997</v>
      </c>
      <c r="Y30" s="11">
        <v>33.1</v>
      </c>
      <c r="Z30" s="11">
        <v>33.5</v>
      </c>
      <c r="AA30" s="11">
        <v>34.299999999999997</v>
      </c>
      <c r="AB30" s="11">
        <v>31.4</v>
      </c>
      <c r="AC30"/>
      <c r="AD30" s="9">
        <v>24000</v>
      </c>
      <c r="AE30" s="9">
        <f t="shared" si="0"/>
        <v>67620</v>
      </c>
      <c r="AF30" s="4">
        <v>0</v>
      </c>
      <c r="AG30"/>
      <c r="AH30" s="10">
        <v>41720</v>
      </c>
      <c r="AI30" s="9">
        <f t="shared" si="4"/>
        <v>49900</v>
      </c>
      <c r="AJ30">
        <f t="shared" si="1"/>
        <v>417.20000000000005</v>
      </c>
      <c r="AK30"/>
      <c r="AL30" s="9">
        <f t="shared" si="5"/>
        <v>11165.735999999999</v>
      </c>
      <c r="AM30" s="9"/>
      <c r="AN30" s="9">
        <f t="shared" si="2"/>
        <v>3175.4400000000005</v>
      </c>
      <c r="AO30" s="9">
        <f t="shared" si="6"/>
        <v>1947.4560000000004</v>
      </c>
      <c r="AP30" s="2"/>
      <c r="AQ30" s="11">
        <f t="shared" si="3"/>
        <v>28.439146331240512</v>
      </c>
      <c r="AR30" s="11">
        <f t="shared" si="7"/>
        <v>17.441358097665937</v>
      </c>
      <c r="AS30" s="11">
        <f t="shared" si="8"/>
        <v>5.1674197562973019</v>
      </c>
      <c r="AT30" s="11">
        <f t="shared" si="9"/>
        <v>22.60877785396324</v>
      </c>
      <c r="AV30" t="str">
        <f t="shared" si="10"/>
        <v>Residential</v>
      </c>
    </row>
    <row r="31" spans="1:48" x14ac:dyDescent="0.25">
      <c r="A31" s="2" t="s">
        <v>3</v>
      </c>
      <c r="B31" s="2">
        <v>60531</v>
      </c>
      <c r="C31" s="2"/>
      <c r="D31" s="9">
        <v>13840</v>
      </c>
      <c r="E31" s="9">
        <v>14160</v>
      </c>
      <c r="F31" s="9">
        <v>14400</v>
      </c>
      <c r="G31" s="9">
        <v>13760</v>
      </c>
      <c r="H31" s="9">
        <v>16480</v>
      </c>
      <c r="I31" s="9">
        <v>17280</v>
      </c>
      <c r="J31" s="9">
        <v>16160</v>
      </c>
      <c r="K31" s="9">
        <v>16400</v>
      </c>
      <c r="L31" s="9">
        <v>15200</v>
      </c>
      <c r="M31" s="9">
        <v>16640</v>
      </c>
      <c r="N31" s="9">
        <v>14800</v>
      </c>
      <c r="O31" s="9">
        <v>15040</v>
      </c>
      <c r="P31"/>
      <c r="Q31" s="11">
        <v>42.2</v>
      </c>
      <c r="R31" s="11">
        <v>41.9</v>
      </c>
      <c r="S31" s="11">
        <v>45.4</v>
      </c>
      <c r="T31" s="11">
        <v>43.2</v>
      </c>
      <c r="U31" s="11">
        <v>47.3</v>
      </c>
      <c r="V31" s="11">
        <v>48.3</v>
      </c>
      <c r="W31" s="11">
        <v>48.3</v>
      </c>
      <c r="X31" s="11">
        <v>47.6</v>
      </c>
      <c r="Y31" s="11">
        <v>49.3</v>
      </c>
      <c r="Z31" s="11">
        <v>48.3</v>
      </c>
      <c r="AA31" s="11">
        <v>46</v>
      </c>
      <c r="AB31" s="11">
        <v>46.6</v>
      </c>
      <c r="AC31"/>
      <c r="AD31" s="9">
        <v>24000</v>
      </c>
      <c r="AE31" s="9">
        <f t="shared" si="0"/>
        <v>160160</v>
      </c>
      <c r="AF31" s="4">
        <v>0</v>
      </c>
      <c r="AG31"/>
      <c r="AH31" s="10">
        <v>55440</v>
      </c>
      <c r="AI31" s="9">
        <f t="shared" si="4"/>
        <v>128720</v>
      </c>
      <c r="AJ31">
        <f t="shared" si="1"/>
        <v>554.40000000000009</v>
      </c>
      <c r="AK31"/>
      <c r="AL31" s="9">
        <f t="shared" si="5"/>
        <v>21419.167999999998</v>
      </c>
      <c r="AM31" s="9"/>
      <c r="AN31" s="9">
        <f t="shared" si="2"/>
        <v>2905.6320000000051</v>
      </c>
      <c r="AO31" s="9">
        <f t="shared" si="6"/>
        <v>4612.6080000000011</v>
      </c>
      <c r="AP31" s="2"/>
      <c r="AQ31" s="11">
        <f t="shared" si="3"/>
        <v>13.565568933396506</v>
      </c>
      <c r="AR31" s="11">
        <f t="shared" si="7"/>
        <v>21.534954112129853</v>
      </c>
      <c r="AS31" s="11">
        <f t="shared" si="8"/>
        <v>5.3475379809337138</v>
      </c>
      <c r="AT31" s="11">
        <f t="shared" si="9"/>
        <v>26.882492093063568</v>
      </c>
      <c r="AV31" t="str">
        <f t="shared" si="10"/>
        <v>Small Industrial</v>
      </c>
    </row>
    <row r="32" spans="1:48" x14ac:dyDescent="0.25">
      <c r="A32" s="2" t="s">
        <v>3</v>
      </c>
      <c r="B32" s="2">
        <v>61582</v>
      </c>
      <c r="C32" s="2"/>
      <c r="D32" s="9">
        <v>28720</v>
      </c>
      <c r="E32" s="9">
        <v>24880</v>
      </c>
      <c r="F32" s="9">
        <v>24880</v>
      </c>
      <c r="G32" s="9">
        <v>23360</v>
      </c>
      <c r="H32" s="9">
        <v>24960</v>
      </c>
      <c r="I32" s="9">
        <v>24640</v>
      </c>
      <c r="J32" s="9">
        <v>22480</v>
      </c>
      <c r="K32" s="9">
        <v>23680</v>
      </c>
      <c r="L32" s="9">
        <v>27360</v>
      </c>
      <c r="M32" s="9">
        <v>31760</v>
      </c>
      <c r="N32" s="9">
        <v>32960</v>
      </c>
      <c r="O32" s="9">
        <v>30800</v>
      </c>
      <c r="P32"/>
      <c r="Q32" s="11">
        <v>67.5</v>
      </c>
      <c r="R32" s="11">
        <v>62.3</v>
      </c>
      <c r="S32" s="11">
        <v>56.3</v>
      </c>
      <c r="T32" s="11">
        <v>52.7</v>
      </c>
      <c r="U32" s="11">
        <v>56.6</v>
      </c>
      <c r="V32" s="11">
        <v>52.7</v>
      </c>
      <c r="W32" s="11">
        <v>57.9</v>
      </c>
      <c r="X32" s="11">
        <v>63.3</v>
      </c>
      <c r="Y32" s="11">
        <v>68.7</v>
      </c>
      <c r="Z32" s="11">
        <v>69.400000000000006</v>
      </c>
      <c r="AA32" s="11">
        <v>71.599999999999994</v>
      </c>
      <c r="AB32" s="11">
        <v>67.5</v>
      </c>
      <c r="AC32"/>
      <c r="AD32" s="9">
        <v>24000</v>
      </c>
      <c r="AE32" s="9">
        <f t="shared" si="0"/>
        <v>296480</v>
      </c>
      <c r="AF32" s="4">
        <v>0</v>
      </c>
      <c r="AG32"/>
      <c r="AH32" s="10">
        <v>74650</v>
      </c>
      <c r="AI32" s="9">
        <f t="shared" si="4"/>
        <v>245830</v>
      </c>
      <c r="AJ32">
        <f t="shared" si="1"/>
        <v>746.5</v>
      </c>
      <c r="AK32"/>
      <c r="AL32" s="9">
        <f t="shared" si="5"/>
        <v>36523.423999999999</v>
      </c>
      <c r="AM32" s="9"/>
      <c r="AN32" s="9">
        <f t="shared" si="2"/>
        <v>2349.648000000001</v>
      </c>
      <c r="AO32" s="9">
        <f t="shared" si="6"/>
        <v>8538.6240000000016</v>
      </c>
      <c r="AP32" s="2"/>
      <c r="AQ32" s="11">
        <f t="shared" si="3"/>
        <v>6.4332632121238174</v>
      </c>
      <c r="AR32" s="11">
        <f t="shared" si="7"/>
        <v>23.378487186743502</v>
      </c>
      <c r="AS32" s="11">
        <f t="shared" si="8"/>
        <v>5.4286534362167149</v>
      </c>
      <c r="AT32" s="11">
        <f t="shared" si="9"/>
        <v>28.807140622960219</v>
      </c>
      <c r="AV32" t="str">
        <f t="shared" si="10"/>
        <v>Small Industrial</v>
      </c>
    </row>
    <row r="33" spans="1:48" x14ac:dyDescent="0.25">
      <c r="A33" s="2" t="s">
        <v>3</v>
      </c>
      <c r="B33" s="2">
        <v>61744</v>
      </c>
      <c r="C33" s="2"/>
      <c r="D33" s="9">
        <v>18560</v>
      </c>
      <c r="E33" s="9">
        <v>17920</v>
      </c>
      <c r="F33" s="9">
        <v>19760</v>
      </c>
      <c r="G33" s="9">
        <v>19120</v>
      </c>
      <c r="H33" s="9">
        <v>22480</v>
      </c>
      <c r="I33" s="9">
        <v>21840</v>
      </c>
      <c r="J33" s="9">
        <v>20560</v>
      </c>
      <c r="K33" s="9">
        <v>18560</v>
      </c>
      <c r="L33" s="9">
        <v>18960</v>
      </c>
      <c r="M33" s="9">
        <v>21280</v>
      </c>
      <c r="N33" s="9">
        <v>20960</v>
      </c>
      <c r="O33" s="9">
        <v>20160</v>
      </c>
      <c r="P33"/>
      <c r="Q33" s="11">
        <v>57.9</v>
      </c>
      <c r="R33" s="11">
        <v>59.5</v>
      </c>
      <c r="S33" s="11">
        <v>57.9</v>
      </c>
      <c r="T33" s="11">
        <v>60.2</v>
      </c>
      <c r="U33" s="11">
        <v>67.8</v>
      </c>
      <c r="V33" s="11">
        <v>62</v>
      </c>
      <c r="W33" s="11">
        <v>59.8</v>
      </c>
      <c r="X33" s="11">
        <v>59.2</v>
      </c>
      <c r="Y33" s="11">
        <v>63.3</v>
      </c>
      <c r="Z33" s="11">
        <v>62</v>
      </c>
      <c r="AA33" s="11">
        <v>60.4</v>
      </c>
      <c r="AB33" s="11">
        <v>60.7</v>
      </c>
      <c r="AC33"/>
      <c r="AD33" s="9">
        <v>24000</v>
      </c>
      <c r="AE33" s="9">
        <f t="shared" si="0"/>
        <v>216160</v>
      </c>
      <c r="AF33" s="4">
        <v>0</v>
      </c>
      <c r="AG33"/>
      <c r="AH33" s="10">
        <v>73070</v>
      </c>
      <c r="AI33" s="9">
        <f t="shared" si="4"/>
        <v>167090</v>
      </c>
      <c r="AJ33">
        <f t="shared" si="1"/>
        <v>730.7</v>
      </c>
      <c r="AK33"/>
      <c r="AL33" s="9">
        <f t="shared" si="5"/>
        <v>27623.967999999997</v>
      </c>
      <c r="AM33" s="9"/>
      <c r="AN33" s="9">
        <f t="shared" si="2"/>
        <v>4219.8240000000042</v>
      </c>
      <c r="AO33" s="9">
        <f t="shared" si="6"/>
        <v>6225.4080000000013</v>
      </c>
      <c r="AP33" s="2"/>
      <c r="AQ33" s="11">
        <f t="shared" si="3"/>
        <v>15.27595166632109</v>
      </c>
      <c r="AR33" s="11">
        <f t="shared" si="7"/>
        <v>22.536255472059633</v>
      </c>
      <c r="AS33" s="11">
        <f t="shared" si="8"/>
        <v>5.3915952407706245</v>
      </c>
      <c r="AT33" s="11">
        <f t="shared" si="9"/>
        <v>27.927850712830256</v>
      </c>
      <c r="AV33" t="str">
        <f t="shared" si="10"/>
        <v>Small Industrial</v>
      </c>
    </row>
    <row r="34" spans="1:48" x14ac:dyDescent="0.25">
      <c r="A34" s="2" t="s">
        <v>3</v>
      </c>
      <c r="B34" s="2">
        <v>63491</v>
      </c>
      <c r="C34" s="2"/>
      <c r="D34" s="9">
        <v>3063</v>
      </c>
      <c r="E34" s="9">
        <v>3038</v>
      </c>
      <c r="F34" s="9">
        <v>3241</v>
      </c>
      <c r="G34" s="9">
        <v>3603</v>
      </c>
      <c r="H34" s="9">
        <v>4177</v>
      </c>
      <c r="I34" s="9">
        <v>4158</v>
      </c>
      <c r="J34" s="9">
        <v>3910</v>
      </c>
      <c r="K34" s="9">
        <v>3515</v>
      </c>
      <c r="L34" s="9">
        <v>3308</v>
      </c>
      <c r="M34" s="9">
        <v>3287</v>
      </c>
      <c r="N34" s="9">
        <v>4318</v>
      </c>
      <c r="O34" s="9">
        <v>3877</v>
      </c>
      <c r="P34"/>
      <c r="Q34" s="11">
        <v>17.899999999999999</v>
      </c>
      <c r="R34" s="11">
        <v>18.8</v>
      </c>
      <c r="S34" s="11">
        <v>18.2</v>
      </c>
      <c r="T34" s="11">
        <v>20</v>
      </c>
      <c r="U34" s="11">
        <v>20.3</v>
      </c>
      <c r="V34" s="11">
        <v>21.2</v>
      </c>
      <c r="W34" s="11">
        <v>20</v>
      </c>
      <c r="X34" s="11">
        <v>20.5</v>
      </c>
      <c r="Y34" s="11">
        <v>18.399999999999999</v>
      </c>
      <c r="Z34" s="11">
        <v>17.100000000000001</v>
      </c>
      <c r="AA34" s="11">
        <v>18.3</v>
      </c>
      <c r="AB34" s="11">
        <v>19.899999999999999</v>
      </c>
      <c r="AC34"/>
      <c r="AD34" s="9">
        <v>24000</v>
      </c>
      <c r="AE34" s="9">
        <f t="shared" si="0"/>
        <v>19495</v>
      </c>
      <c r="AF34" s="4">
        <v>0</v>
      </c>
      <c r="AG34"/>
      <c r="AH34" s="10">
        <v>23060</v>
      </c>
      <c r="AI34" s="9">
        <f t="shared" si="4"/>
        <v>20435</v>
      </c>
      <c r="AJ34">
        <f t="shared" si="1"/>
        <v>230.60000000000002</v>
      </c>
      <c r="AK34"/>
      <c r="AL34" s="9">
        <f t="shared" si="5"/>
        <v>5833.4859999999999</v>
      </c>
      <c r="AM34" s="9"/>
      <c r="AN34" s="9">
        <f t="shared" si="2"/>
        <v>1490.1959999999999</v>
      </c>
      <c r="AO34" s="9">
        <f t="shared" si="6"/>
        <v>561.45600000000013</v>
      </c>
      <c r="AP34" s="2"/>
      <c r="AQ34" s="11">
        <f t="shared" si="3"/>
        <v>25.545548579357177</v>
      </c>
      <c r="AR34" s="11">
        <f t="shared" si="7"/>
        <v>9.6247081076392433</v>
      </c>
      <c r="AS34" s="11">
        <f t="shared" si="8"/>
        <v>4.8234871567361273</v>
      </c>
      <c r="AT34" s="11">
        <f t="shared" si="9"/>
        <v>14.448195264375371</v>
      </c>
      <c r="AV34" t="str">
        <f t="shared" si="10"/>
        <v>Residential</v>
      </c>
    </row>
    <row r="35" spans="1:48" x14ac:dyDescent="0.25">
      <c r="A35" s="2" t="s">
        <v>3</v>
      </c>
      <c r="B35" s="2">
        <v>64593</v>
      </c>
      <c r="C35" s="2"/>
      <c r="D35" s="9">
        <v>12780</v>
      </c>
      <c r="E35" s="9">
        <v>12000</v>
      </c>
      <c r="F35" s="9">
        <v>13200</v>
      </c>
      <c r="G35" s="9">
        <v>12960</v>
      </c>
      <c r="H35" s="9">
        <v>15600</v>
      </c>
      <c r="I35" s="9">
        <v>16680</v>
      </c>
      <c r="J35" s="9">
        <v>14520</v>
      </c>
      <c r="K35" s="9">
        <v>13980</v>
      </c>
      <c r="L35" s="9">
        <v>12180</v>
      </c>
      <c r="M35" s="9">
        <v>12060</v>
      </c>
      <c r="N35" s="9">
        <v>11640</v>
      </c>
      <c r="O35" s="9">
        <v>10860</v>
      </c>
      <c r="P35"/>
      <c r="Q35" s="11">
        <v>33.1</v>
      </c>
      <c r="R35" s="11">
        <v>34.5</v>
      </c>
      <c r="S35" s="11">
        <v>35.700000000000003</v>
      </c>
      <c r="T35" s="11">
        <v>37.6</v>
      </c>
      <c r="U35" s="11">
        <v>39.1</v>
      </c>
      <c r="V35" s="11">
        <v>40.299999999999997</v>
      </c>
      <c r="W35" s="11">
        <v>40.5</v>
      </c>
      <c r="X35" s="11">
        <v>40.5</v>
      </c>
      <c r="Y35" s="11">
        <v>36</v>
      </c>
      <c r="Z35" s="11">
        <v>35.200000000000003</v>
      </c>
      <c r="AA35" s="11">
        <v>33.1</v>
      </c>
      <c r="AB35" s="11">
        <v>36.5</v>
      </c>
      <c r="AC35"/>
      <c r="AD35" s="9">
        <v>24000</v>
      </c>
      <c r="AE35" s="9">
        <f t="shared" si="0"/>
        <v>134460</v>
      </c>
      <c r="AF35" s="4">
        <v>0</v>
      </c>
      <c r="AG35"/>
      <c r="AH35" s="10">
        <v>44210</v>
      </c>
      <c r="AI35" s="9">
        <f t="shared" si="4"/>
        <v>114250</v>
      </c>
      <c r="AJ35">
        <f t="shared" si="1"/>
        <v>442.1</v>
      </c>
      <c r="AK35"/>
      <c r="AL35" s="9">
        <f t="shared" si="5"/>
        <v>18571.608</v>
      </c>
      <c r="AM35" s="9"/>
      <c r="AN35" s="9">
        <f t="shared" si="2"/>
        <v>1805.2799999999988</v>
      </c>
      <c r="AO35" s="9">
        <f t="shared" si="6"/>
        <v>3872.4480000000008</v>
      </c>
      <c r="AP35" s="2"/>
      <c r="AQ35" s="11">
        <f t="shared" si="3"/>
        <v>9.7206445451573114</v>
      </c>
      <c r="AR35" s="11">
        <f t="shared" si="7"/>
        <v>20.851441619917892</v>
      </c>
      <c r="AS35" s="11">
        <f t="shared" si="8"/>
        <v>5.317463431276388</v>
      </c>
      <c r="AT35" s="11">
        <f t="shared" si="9"/>
        <v>26.16890505119428</v>
      </c>
      <c r="AV35" t="str">
        <f t="shared" si="10"/>
        <v>Small Industrial</v>
      </c>
    </row>
    <row r="36" spans="1:48" x14ac:dyDescent="0.25">
      <c r="A36" s="2" t="s">
        <v>3</v>
      </c>
      <c r="B36" s="2">
        <v>70567</v>
      </c>
      <c r="C36" s="2"/>
      <c r="D36" s="9">
        <v>6480</v>
      </c>
      <c r="E36" s="9">
        <v>7320</v>
      </c>
      <c r="F36" s="9">
        <v>7160</v>
      </c>
      <c r="G36" s="9">
        <v>8600</v>
      </c>
      <c r="H36" s="9">
        <v>9720</v>
      </c>
      <c r="I36" s="9">
        <v>9040</v>
      </c>
      <c r="J36" s="9">
        <v>7720</v>
      </c>
      <c r="K36" s="9">
        <v>7560</v>
      </c>
      <c r="L36" s="9">
        <v>7400</v>
      </c>
      <c r="M36" s="9">
        <v>12040</v>
      </c>
      <c r="N36" s="9">
        <v>7240</v>
      </c>
      <c r="O36" s="9">
        <v>6320</v>
      </c>
      <c r="P36"/>
      <c r="Q36" s="11">
        <v>30.2</v>
      </c>
      <c r="R36" s="11">
        <v>37.1</v>
      </c>
      <c r="S36" s="11">
        <v>33.299999999999997</v>
      </c>
      <c r="T36" s="11">
        <v>37.799999999999997</v>
      </c>
      <c r="U36" s="11">
        <v>38</v>
      </c>
      <c r="V36" s="11">
        <v>37</v>
      </c>
      <c r="W36" s="11">
        <v>37.9</v>
      </c>
      <c r="X36" s="11">
        <v>35.799999999999997</v>
      </c>
      <c r="Y36" s="11">
        <v>37.4</v>
      </c>
      <c r="Z36" s="11">
        <v>41.6</v>
      </c>
      <c r="AA36" s="11">
        <v>34.9</v>
      </c>
      <c r="AB36" s="11">
        <v>31</v>
      </c>
      <c r="AC36"/>
      <c r="AD36" s="9">
        <v>24000</v>
      </c>
      <c r="AE36" s="9">
        <f t="shared" si="0"/>
        <v>72600</v>
      </c>
      <c r="AF36" s="4">
        <v>0</v>
      </c>
      <c r="AG36"/>
      <c r="AH36" s="10">
        <v>43200</v>
      </c>
      <c r="AI36" s="9">
        <f t="shared" si="4"/>
        <v>53400</v>
      </c>
      <c r="AJ36">
        <f t="shared" si="1"/>
        <v>431.99999999999994</v>
      </c>
      <c r="AK36"/>
      <c r="AL36" s="9">
        <f t="shared" si="5"/>
        <v>11717.52</v>
      </c>
      <c r="AM36" s="9"/>
      <c r="AN36" s="9">
        <f t="shared" si="2"/>
        <v>3278.3999999999978</v>
      </c>
      <c r="AO36" s="9">
        <f t="shared" si="6"/>
        <v>2090.8800000000006</v>
      </c>
      <c r="AP36" s="2"/>
      <c r="AQ36" s="11">
        <f t="shared" si="3"/>
        <v>27.978616635602052</v>
      </c>
      <c r="AR36" s="11">
        <f t="shared" si="7"/>
        <v>17.844048911373743</v>
      </c>
      <c r="AS36" s="11">
        <f t="shared" si="8"/>
        <v>5.1851381521004454</v>
      </c>
      <c r="AT36" s="11">
        <f t="shared" si="9"/>
        <v>23.02918706347419</v>
      </c>
      <c r="AV36" t="str">
        <f t="shared" si="10"/>
        <v>Residential</v>
      </c>
    </row>
    <row r="37" spans="1:48" x14ac:dyDescent="0.25">
      <c r="A37" s="2" t="s">
        <v>3</v>
      </c>
      <c r="B37" s="2">
        <v>76348</v>
      </c>
      <c r="C37" s="2"/>
      <c r="D37" s="9">
        <v>18420</v>
      </c>
      <c r="E37" s="9">
        <v>17040</v>
      </c>
      <c r="F37" s="9">
        <v>16200</v>
      </c>
      <c r="G37" s="9">
        <v>16560</v>
      </c>
      <c r="H37" s="9">
        <v>18720</v>
      </c>
      <c r="I37" s="9">
        <v>18840</v>
      </c>
      <c r="J37" s="9">
        <v>19920</v>
      </c>
      <c r="K37" s="9">
        <v>16440</v>
      </c>
      <c r="L37" s="9">
        <v>14940</v>
      </c>
      <c r="M37" s="9">
        <v>15540</v>
      </c>
      <c r="N37" s="9">
        <v>15300</v>
      </c>
      <c r="O37" s="9">
        <v>18540</v>
      </c>
      <c r="P37"/>
      <c r="Q37" s="11">
        <v>62.4</v>
      </c>
      <c r="R37" s="11">
        <v>55.4</v>
      </c>
      <c r="S37" s="11">
        <v>54.7</v>
      </c>
      <c r="T37" s="11">
        <v>55</v>
      </c>
      <c r="U37" s="11">
        <v>54.5</v>
      </c>
      <c r="V37" s="11">
        <v>51.5</v>
      </c>
      <c r="W37" s="11">
        <v>52.8</v>
      </c>
      <c r="X37" s="11">
        <v>45.3</v>
      </c>
      <c r="Y37" s="11">
        <v>41</v>
      </c>
      <c r="Z37" s="11">
        <v>46.3</v>
      </c>
      <c r="AA37" s="11">
        <v>42</v>
      </c>
      <c r="AB37" s="11">
        <v>46.7</v>
      </c>
      <c r="AC37"/>
      <c r="AD37" s="9">
        <v>24000</v>
      </c>
      <c r="AE37" s="9">
        <f t="shared" si="0"/>
        <v>182460</v>
      </c>
      <c r="AF37" s="4">
        <v>0</v>
      </c>
      <c r="AG37"/>
      <c r="AH37" s="10">
        <v>60760</v>
      </c>
      <c r="AI37" s="9">
        <f t="shared" si="4"/>
        <v>145700</v>
      </c>
      <c r="AJ37">
        <f t="shared" si="1"/>
        <v>607.6</v>
      </c>
      <c r="AK37"/>
      <c r="AL37" s="9">
        <f t="shared" si="5"/>
        <v>23890.007999999998</v>
      </c>
      <c r="AM37" s="9"/>
      <c r="AN37" s="9">
        <f t="shared" si="2"/>
        <v>3159.6000000000022</v>
      </c>
      <c r="AO37" s="9">
        <f t="shared" si="6"/>
        <v>5254.8480000000009</v>
      </c>
      <c r="AP37" s="2"/>
      <c r="AQ37" s="11">
        <f t="shared" si="3"/>
        <v>13.225612984307091</v>
      </c>
      <c r="AR37" s="11">
        <f t="shared" si="7"/>
        <v>21.996007703304247</v>
      </c>
      <c r="AS37" s="11">
        <f t="shared" si="8"/>
        <v>5.3678243389453879</v>
      </c>
      <c r="AT37" s="11">
        <f t="shared" si="9"/>
        <v>27.363832042249634</v>
      </c>
      <c r="AV37" t="str">
        <f t="shared" si="10"/>
        <v>Small Industrial</v>
      </c>
    </row>
    <row r="38" spans="1:48" x14ac:dyDescent="0.25">
      <c r="A38" s="2" t="s">
        <v>3</v>
      </c>
      <c r="B38" s="2">
        <v>77432</v>
      </c>
      <c r="C38" s="2"/>
      <c r="D38" s="9">
        <v>9960</v>
      </c>
      <c r="E38" s="9">
        <v>9480</v>
      </c>
      <c r="F38" s="9">
        <v>10620</v>
      </c>
      <c r="G38" s="9">
        <v>10740</v>
      </c>
      <c r="H38" s="9">
        <v>12420</v>
      </c>
      <c r="I38" s="9">
        <v>12420</v>
      </c>
      <c r="J38" s="9">
        <v>11640</v>
      </c>
      <c r="K38" s="9">
        <v>11700</v>
      </c>
      <c r="L38" s="9">
        <v>12360</v>
      </c>
      <c r="M38" s="9">
        <v>13860</v>
      </c>
      <c r="N38" s="9">
        <v>13080</v>
      </c>
      <c r="O38" s="9">
        <v>11220</v>
      </c>
      <c r="P38"/>
      <c r="Q38" s="11">
        <v>41.2</v>
      </c>
      <c r="R38" s="11">
        <v>39.299999999999997</v>
      </c>
      <c r="S38" s="11">
        <v>37.6</v>
      </c>
      <c r="T38" s="11">
        <v>38.6</v>
      </c>
      <c r="U38" s="11">
        <v>41.2</v>
      </c>
      <c r="V38" s="11">
        <v>42</v>
      </c>
      <c r="W38" s="11">
        <v>41.7</v>
      </c>
      <c r="X38" s="11">
        <v>41.7</v>
      </c>
      <c r="Y38" s="11">
        <v>42.5</v>
      </c>
      <c r="Z38" s="11">
        <v>40.299999999999997</v>
      </c>
      <c r="AA38" s="11">
        <v>39.299999999999997</v>
      </c>
      <c r="AB38" s="11">
        <v>40.5</v>
      </c>
      <c r="AC38"/>
      <c r="AD38" s="9">
        <v>24000</v>
      </c>
      <c r="AE38" s="9">
        <f t="shared" si="0"/>
        <v>115500</v>
      </c>
      <c r="AF38" s="4">
        <v>0</v>
      </c>
      <c r="AG38"/>
      <c r="AH38" s="10">
        <v>48590</v>
      </c>
      <c r="AI38" s="9">
        <f t="shared" si="4"/>
        <v>90910</v>
      </c>
      <c r="AJ38">
        <f t="shared" si="1"/>
        <v>485.9</v>
      </c>
      <c r="AK38"/>
      <c r="AL38" s="9">
        <f t="shared" si="5"/>
        <v>16470.84</v>
      </c>
      <c r="AM38" s="9"/>
      <c r="AN38" s="9">
        <f t="shared" si="2"/>
        <v>2999.6159999999982</v>
      </c>
      <c r="AO38" s="9">
        <f t="shared" si="6"/>
        <v>3326.4000000000005</v>
      </c>
      <c r="AP38" s="2"/>
      <c r="AQ38" s="11">
        <f t="shared" si="3"/>
        <v>18.211675907239691</v>
      </c>
      <c r="AR38" s="11">
        <f t="shared" si="7"/>
        <v>20.195691294433075</v>
      </c>
      <c r="AS38" s="11">
        <f t="shared" si="8"/>
        <v>5.2886104169550556</v>
      </c>
      <c r="AT38" s="11">
        <f t="shared" si="9"/>
        <v>25.484301711388131</v>
      </c>
      <c r="AV38" t="str">
        <f t="shared" si="10"/>
        <v>Small Industrial</v>
      </c>
    </row>
    <row r="39" spans="1:48" x14ac:dyDescent="0.25">
      <c r="A39" s="2" t="s">
        <v>3</v>
      </c>
      <c r="B39" s="2">
        <v>79126</v>
      </c>
      <c r="C39" s="2"/>
      <c r="D39" s="9">
        <v>6000</v>
      </c>
      <c r="E39" s="9">
        <v>6400</v>
      </c>
      <c r="F39" s="9">
        <v>8160</v>
      </c>
      <c r="G39" s="9">
        <v>7760</v>
      </c>
      <c r="H39" s="9">
        <v>8000</v>
      </c>
      <c r="I39" s="9">
        <v>7200</v>
      </c>
      <c r="J39" s="9">
        <v>6640</v>
      </c>
      <c r="K39" s="9">
        <v>7040</v>
      </c>
      <c r="L39" s="9">
        <v>7440</v>
      </c>
      <c r="M39" s="9">
        <v>8960</v>
      </c>
      <c r="N39" s="9">
        <v>8240</v>
      </c>
      <c r="O39" s="9">
        <v>6480</v>
      </c>
      <c r="P39"/>
      <c r="Q39" s="11">
        <v>41</v>
      </c>
      <c r="R39" s="11">
        <v>36.700000000000003</v>
      </c>
      <c r="S39" s="11">
        <v>44.5</v>
      </c>
      <c r="T39" s="11">
        <v>41.9</v>
      </c>
      <c r="U39" s="11">
        <v>42.2</v>
      </c>
      <c r="V39" s="11">
        <v>38.6</v>
      </c>
      <c r="W39" s="11">
        <v>37</v>
      </c>
      <c r="X39" s="11">
        <v>35.200000000000003</v>
      </c>
      <c r="Y39" s="11">
        <v>41.9</v>
      </c>
      <c r="Z39" s="11">
        <v>41</v>
      </c>
      <c r="AA39" s="11">
        <v>41</v>
      </c>
      <c r="AB39" s="11">
        <v>40</v>
      </c>
      <c r="AC39"/>
      <c r="AD39" s="9">
        <v>24000</v>
      </c>
      <c r="AE39" s="9">
        <f t="shared" si="0"/>
        <v>64320</v>
      </c>
      <c r="AF39" s="4">
        <v>0</v>
      </c>
      <c r="AG39"/>
      <c r="AH39" s="10">
        <v>48100</v>
      </c>
      <c r="AI39" s="9">
        <f t="shared" si="4"/>
        <v>40220</v>
      </c>
      <c r="AJ39">
        <f t="shared" si="1"/>
        <v>480.99999999999994</v>
      </c>
      <c r="AK39"/>
      <c r="AL39" s="9">
        <f t="shared" si="5"/>
        <v>10800.096</v>
      </c>
      <c r="AM39" s="9"/>
      <c r="AN39" s="9">
        <f t="shared" si="2"/>
        <v>4273.152</v>
      </c>
      <c r="AO39" s="9">
        <f t="shared" si="6"/>
        <v>1852.4160000000004</v>
      </c>
      <c r="AP39" s="2"/>
      <c r="AQ39" s="11">
        <f t="shared" si="3"/>
        <v>39.565870525595329</v>
      </c>
      <c r="AR39" s="11">
        <f t="shared" si="7"/>
        <v>17.151847539132991</v>
      </c>
      <c r="AS39" s="11">
        <f t="shared" si="8"/>
        <v>5.1546812917218521</v>
      </c>
      <c r="AT39" s="11">
        <f t="shared" si="9"/>
        <v>22.306528830854845</v>
      </c>
      <c r="AV39" t="str">
        <f t="shared" si="10"/>
        <v>Residential</v>
      </c>
    </row>
    <row r="40" spans="1:48" x14ac:dyDescent="0.25">
      <c r="A40" s="2" t="s">
        <v>3</v>
      </c>
      <c r="B40" s="2">
        <v>81319</v>
      </c>
      <c r="C40" s="2"/>
      <c r="D40" s="9">
        <v>6600</v>
      </c>
      <c r="E40" s="9">
        <v>6840</v>
      </c>
      <c r="F40" s="9">
        <v>7860</v>
      </c>
      <c r="G40" s="9">
        <v>9600</v>
      </c>
      <c r="H40" s="9">
        <v>10260</v>
      </c>
      <c r="I40" s="9">
        <v>9540</v>
      </c>
      <c r="J40" s="9">
        <v>8220</v>
      </c>
      <c r="K40" s="9">
        <v>7680</v>
      </c>
      <c r="L40" s="9">
        <v>7560</v>
      </c>
      <c r="M40" s="9">
        <v>8640</v>
      </c>
      <c r="N40" s="9">
        <v>8760</v>
      </c>
      <c r="O40" s="9">
        <v>7500</v>
      </c>
      <c r="P40"/>
      <c r="Q40" s="11">
        <v>28.3</v>
      </c>
      <c r="R40" s="11">
        <v>30</v>
      </c>
      <c r="S40" s="11">
        <v>34.299999999999997</v>
      </c>
      <c r="T40" s="11">
        <v>36.200000000000003</v>
      </c>
      <c r="U40" s="11">
        <v>35.700000000000003</v>
      </c>
      <c r="V40" s="11">
        <v>32.6</v>
      </c>
      <c r="W40" s="11">
        <v>32.6</v>
      </c>
      <c r="X40" s="11">
        <v>31.9</v>
      </c>
      <c r="Y40" s="11">
        <v>31</v>
      </c>
      <c r="Z40" s="11">
        <v>30.7</v>
      </c>
      <c r="AA40" s="11">
        <v>31</v>
      </c>
      <c r="AB40" s="11">
        <v>29.7</v>
      </c>
      <c r="AC40"/>
      <c r="AD40" s="9">
        <v>24000</v>
      </c>
      <c r="AE40" s="9">
        <f t="shared" si="0"/>
        <v>75060</v>
      </c>
      <c r="AF40" s="4">
        <v>0</v>
      </c>
      <c r="AG40"/>
      <c r="AH40" s="10">
        <v>38400</v>
      </c>
      <c r="AI40" s="9">
        <f t="shared" si="4"/>
        <v>60660</v>
      </c>
      <c r="AJ40">
        <f t="shared" si="1"/>
        <v>383.99999999999994</v>
      </c>
      <c r="AK40"/>
      <c r="AL40" s="9">
        <f t="shared" si="5"/>
        <v>11990.088</v>
      </c>
      <c r="AM40" s="9"/>
      <c r="AN40" s="9">
        <f t="shared" si="2"/>
        <v>2453.1359999999986</v>
      </c>
      <c r="AO40" s="9">
        <f t="shared" si="6"/>
        <v>2161.7280000000005</v>
      </c>
      <c r="AP40" s="2"/>
      <c r="AQ40" s="11">
        <f t="shared" si="3"/>
        <v>20.45969971196207</v>
      </c>
      <c r="AR40" s="11">
        <f t="shared" si="7"/>
        <v>18.029292195353367</v>
      </c>
      <c r="AS40" s="11">
        <f t="shared" si="8"/>
        <v>5.1932888565955482</v>
      </c>
      <c r="AT40" s="11">
        <f t="shared" si="9"/>
        <v>23.222581051948914</v>
      </c>
      <c r="AV40" t="str">
        <f t="shared" si="10"/>
        <v>Small Industrial</v>
      </c>
    </row>
    <row r="41" spans="1:48" x14ac:dyDescent="0.25">
      <c r="A41" s="2" t="s">
        <v>3</v>
      </c>
      <c r="B41" s="2">
        <v>90501</v>
      </c>
      <c r="C41" s="2"/>
      <c r="D41" s="9">
        <v>13080</v>
      </c>
      <c r="E41" s="9">
        <v>13560</v>
      </c>
      <c r="F41" s="9">
        <v>15000</v>
      </c>
      <c r="G41" s="9">
        <v>14640</v>
      </c>
      <c r="H41" s="9">
        <v>16440</v>
      </c>
      <c r="I41" s="9">
        <v>16080</v>
      </c>
      <c r="J41" s="9">
        <v>14640</v>
      </c>
      <c r="K41" s="9">
        <v>13680</v>
      </c>
      <c r="L41" s="9">
        <v>13440</v>
      </c>
      <c r="M41" s="9">
        <v>16680</v>
      </c>
      <c r="N41" s="9">
        <v>18120</v>
      </c>
      <c r="O41" s="9">
        <v>15600</v>
      </c>
      <c r="P41"/>
      <c r="Q41" s="11">
        <v>43.7</v>
      </c>
      <c r="R41" s="11">
        <v>42.7</v>
      </c>
      <c r="S41" s="11">
        <v>44.2</v>
      </c>
      <c r="T41" s="11">
        <v>42.8</v>
      </c>
      <c r="U41" s="11">
        <v>44.5</v>
      </c>
      <c r="V41" s="11">
        <v>44.6</v>
      </c>
      <c r="W41" s="11">
        <v>44.9</v>
      </c>
      <c r="X41" s="11">
        <v>50.9</v>
      </c>
      <c r="Y41" s="11">
        <v>43.7</v>
      </c>
      <c r="Z41" s="11">
        <v>48.8</v>
      </c>
      <c r="AA41" s="11">
        <v>50.8</v>
      </c>
      <c r="AB41" s="11">
        <v>49.2</v>
      </c>
      <c r="AC41"/>
      <c r="AD41" s="9">
        <v>24000</v>
      </c>
      <c r="AE41" s="9">
        <f t="shared" si="0"/>
        <v>156960</v>
      </c>
      <c r="AF41" s="4">
        <v>0</v>
      </c>
      <c r="AG41"/>
      <c r="AH41" s="10">
        <v>55080</v>
      </c>
      <c r="AI41" s="9">
        <f t="shared" si="4"/>
        <v>125880</v>
      </c>
      <c r="AJ41">
        <f t="shared" si="1"/>
        <v>550.80000000000007</v>
      </c>
      <c r="AK41"/>
      <c r="AL41" s="9">
        <f t="shared" si="5"/>
        <v>21064.607999999997</v>
      </c>
      <c r="AM41" s="9"/>
      <c r="AN41" s="9">
        <f t="shared" si="2"/>
        <v>2933.088000000007</v>
      </c>
      <c r="AO41" s="9">
        <f t="shared" si="6"/>
        <v>4520.4480000000012</v>
      </c>
      <c r="AP41" s="2"/>
      <c r="AQ41" s="11">
        <f t="shared" si="3"/>
        <v>13.924246774494961</v>
      </c>
      <c r="AR41" s="11">
        <f t="shared" si="7"/>
        <v>21.45991988077823</v>
      </c>
      <c r="AS41" s="11">
        <f t="shared" si="8"/>
        <v>5.3442364747542426</v>
      </c>
      <c r="AT41" s="11">
        <f t="shared" si="9"/>
        <v>26.804156355532474</v>
      </c>
      <c r="AV41" t="str">
        <f t="shared" si="10"/>
        <v>Small Industrial</v>
      </c>
    </row>
    <row r="42" spans="1:48" x14ac:dyDescent="0.25">
      <c r="A42" s="2" t="s">
        <v>3</v>
      </c>
      <c r="B42" s="2">
        <v>90715</v>
      </c>
      <c r="C42" s="2"/>
      <c r="D42" s="9">
        <v>13380</v>
      </c>
      <c r="E42" s="9">
        <v>12780</v>
      </c>
      <c r="F42" s="9">
        <v>13020</v>
      </c>
      <c r="G42" s="9">
        <v>11280</v>
      </c>
      <c r="H42" s="9">
        <v>12600</v>
      </c>
      <c r="I42" s="9">
        <v>12480</v>
      </c>
      <c r="J42" s="9">
        <v>12660</v>
      </c>
      <c r="K42" s="9">
        <v>13800</v>
      </c>
      <c r="L42" s="9">
        <v>15540</v>
      </c>
      <c r="M42" s="9">
        <v>16620</v>
      </c>
      <c r="N42" s="9">
        <v>16560</v>
      </c>
      <c r="O42" s="9">
        <v>13560</v>
      </c>
      <c r="P42"/>
      <c r="Q42" s="11">
        <v>40.5</v>
      </c>
      <c r="R42" s="11">
        <v>37</v>
      </c>
      <c r="S42" s="11">
        <v>42</v>
      </c>
      <c r="T42" s="11">
        <v>39.1</v>
      </c>
      <c r="U42" s="11">
        <v>36.700000000000003</v>
      </c>
      <c r="V42" s="11">
        <v>40.299999999999997</v>
      </c>
      <c r="W42" s="11">
        <v>39.299999999999997</v>
      </c>
      <c r="X42" s="11">
        <v>40.5</v>
      </c>
      <c r="Y42" s="11">
        <v>44.1</v>
      </c>
      <c r="Z42" s="11">
        <v>46.5</v>
      </c>
      <c r="AA42" s="11">
        <v>43.2</v>
      </c>
      <c r="AB42" s="11">
        <v>40.299999999999997</v>
      </c>
      <c r="AC42"/>
      <c r="AD42" s="9">
        <v>24000</v>
      </c>
      <c r="AE42" s="9">
        <f t="shared" si="0"/>
        <v>140280</v>
      </c>
      <c r="AF42" s="4">
        <v>0</v>
      </c>
      <c r="AG42"/>
      <c r="AH42" s="10">
        <v>48950</v>
      </c>
      <c r="AI42" s="9">
        <f t="shared" si="4"/>
        <v>115330</v>
      </c>
      <c r="AJ42">
        <f t="shared" si="1"/>
        <v>489.50000000000006</v>
      </c>
      <c r="AK42"/>
      <c r="AL42" s="9">
        <f t="shared" si="5"/>
        <v>19216.464</v>
      </c>
      <c r="AM42" s="9"/>
      <c r="AN42" s="9">
        <f t="shared" si="2"/>
        <v>2402.4480000000003</v>
      </c>
      <c r="AO42" s="9">
        <f t="shared" si="6"/>
        <v>4040.0640000000008</v>
      </c>
      <c r="AP42" s="2"/>
      <c r="AQ42" s="11">
        <f t="shared" si="3"/>
        <v>12.502029509695438</v>
      </c>
      <c r="AR42" s="11">
        <f t="shared" si="7"/>
        <v>21.023971944057976</v>
      </c>
      <c r="AS42" s="11">
        <f t="shared" si="8"/>
        <v>5.3250547655385514</v>
      </c>
      <c r="AT42" s="11">
        <f t="shared" si="9"/>
        <v>26.349026709596529</v>
      </c>
      <c r="AV42" t="str">
        <f t="shared" si="10"/>
        <v>Small Industrial</v>
      </c>
    </row>
    <row r="43" spans="1:48" x14ac:dyDescent="0.25">
      <c r="A43" s="2" t="s">
        <v>3</v>
      </c>
      <c r="B43" s="2">
        <v>93439</v>
      </c>
      <c r="C43" s="2"/>
      <c r="D43" s="9">
        <v>10860</v>
      </c>
      <c r="E43" s="9">
        <v>10680</v>
      </c>
      <c r="F43" s="9">
        <v>10620</v>
      </c>
      <c r="G43" s="9">
        <v>10080</v>
      </c>
      <c r="H43" s="9">
        <v>11760</v>
      </c>
      <c r="I43" s="9">
        <v>11760</v>
      </c>
      <c r="J43" s="9">
        <v>11040</v>
      </c>
      <c r="K43" s="9">
        <v>11400</v>
      </c>
      <c r="L43" s="9">
        <v>10560</v>
      </c>
      <c r="M43" s="9">
        <v>11940</v>
      </c>
      <c r="N43" s="9">
        <v>11940</v>
      </c>
      <c r="O43" s="9">
        <v>11160</v>
      </c>
      <c r="P43"/>
      <c r="Q43" s="11">
        <v>32.799999999999997</v>
      </c>
      <c r="R43" s="11">
        <v>34.700000000000003</v>
      </c>
      <c r="S43" s="11">
        <v>34.700000000000003</v>
      </c>
      <c r="T43" s="11">
        <v>37</v>
      </c>
      <c r="U43" s="11">
        <v>36</v>
      </c>
      <c r="V43" s="11">
        <v>37.4</v>
      </c>
      <c r="W43" s="11">
        <v>36.700000000000003</v>
      </c>
      <c r="X43" s="11">
        <v>35.700000000000003</v>
      </c>
      <c r="Y43" s="11">
        <v>35.5</v>
      </c>
      <c r="Z43" s="11">
        <v>37.200000000000003</v>
      </c>
      <c r="AA43" s="11">
        <v>36.700000000000003</v>
      </c>
      <c r="AB43" s="11">
        <v>38.6</v>
      </c>
      <c r="AC43"/>
      <c r="AD43" s="9">
        <v>24000</v>
      </c>
      <c r="AE43" s="9">
        <f t="shared" si="0"/>
        <v>109800</v>
      </c>
      <c r="AF43" s="4">
        <v>0</v>
      </c>
      <c r="AG43"/>
      <c r="AH43" s="10">
        <v>43300</v>
      </c>
      <c r="AI43" s="9">
        <f t="shared" si="4"/>
        <v>90500</v>
      </c>
      <c r="AJ43">
        <f t="shared" si="1"/>
        <v>433</v>
      </c>
      <c r="AK43"/>
      <c r="AL43" s="9">
        <f t="shared" si="5"/>
        <v>15839.28</v>
      </c>
      <c r="AM43" s="9"/>
      <c r="AN43" s="9">
        <f t="shared" si="2"/>
        <v>2312.159999999998</v>
      </c>
      <c r="AO43" s="9">
        <f t="shared" si="6"/>
        <v>3162.2400000000007</v>
      </c>
      <c r="AP43" s="2"/>
      <c r="AQ43" s="11">
        <f t="shared" si="3"/>
        <v>14.597633225752672</v>
      </c>
      <c r="AR43" s="11">
        <f t="shared" si="7"/>
        <v>19.964543842901953</v>
      </c>
      <c r="AS43" s="11">
        <f t="shared" si="8"/>
        <v>5.2784399290876864</v>
      </c>
      <c r="AT43" s="11">
        <f t="shared" si="9"/>
        <v>25.242983771989639</v>
      </c>
      <c r="AV43" t="str">
        <f t="shared" si="10"/>
        <v>Small Industrial</v>
      </c>
    </row>
    <row r="44" spans="1:48" x14ac:dyDescent="0.25">
      <c r="A44" s="2" t="s">
        <v>3</v>
      </c>
      <c r="B44" s="2">
        <v>94407</v>
      </c>
      <c r="C44" s="2"/>
      <c r="D44" s="9">
        <v>7620</v>
      </c>
      <c r="E44" s="9">
        <v>7860</v>
      </c>
      <c r="F44" s="9">
        <v>8700</v>
      </c>
      <c r="G44" s="9">
        <v>9420</v>
      </c>
      <c r="H44" s="9">
        <v>11100</v>
      </c>
      <c r="I44" s="9">
        <v>10980</v>
      </c>
      <c r="J44" s="9">
        <v>9300</v>
      </c>
      <c r="K44" s="9">
        <v>8460</v>
      </c>
      <c r="L44" s="9">
        <v>7560</v>
      </c>
      <c r="M44" s="9">
        <v>8820</v>
      </c>
      <c r="N44" s="9">
        <v>7980</v>
      </c>
      <c r="O44" s="9">
        <v>7140</v>
      </c>
      <c r="P44"/>
      <c r="Q44" s="11">
        <v>29.7</v>
      </c>
      <c r="R44" s="11">
        <v>34.299999999999997</v>
      </c>
      <c r="S44" s="11">
        <v>37.9</v>
      </c>
      <c r="T44" s="11">
        <v>39.799999999999997</v>
      </c>
      <c r="U44" s="11">
        <v>43.2</v>
      </c>
      <c r="V44" s="11">
        <v>43.6</v>
      </c>
      <c r="W44" s="11">
        <v>42.2</v>
      </c>
      <c r="X44" s="11">
        <v>34</v>
      </c>
      <c r="Y44" s="11">
        <v>34</v>
      </c>
      <c r="Z44" s="11">
        <v>33.5</v>
      </c>
      <c r="AA44" s="11">
        <v>30.5</v>
      </c>
      <c r="AB44" s="11">
        <v>29</v>
      </c>
      <c r="AC44"/>
      <c r="AD44" s="9">
        <v>24000</v>
      </c>
      <c r="AE44" s="9">
        <f t="shared" si="0"/>
        <v>80940</v>
      </c>
      <c r="AF44" s="4">
        <v>0</v>
      </c>
      <c r="AG44"/>
      <c r="AH44" s="10">
        <v>43170</v>
      </c>
      <c r="AI44" s="9">
        <f t="shared" si="4"/>
        <v>61770</v>
      </c>
      <c r="AJ44">
        <f t="shared" si="1"/>
        <v>431.7</v>
      </c>
      <c r="AK44"/>
      <c r="AL44" s="9">
        <f t="shared" si="5"/>
        <v>12641.592000000001</v>
      </c>
      <c r="AM44" s="9"/>
      <c r="AN44" s="9">
        <f t="shared" si="2"/>
        <v>3053.4719999999979</v>
      </c>
      <c r="AO44" s="9">
        <f t="shared" si="6"/>
        <v>2331.0720000000006</v>
      </c>
      <c r="AP44" s="2"/>
      <c r="AQ44" s="11">
        <f t="shared" si="3"/>
        <v>24.154172987073128</v>
      </c>
      <c r="AR44" s="11">
        <f t="shared" si="7"/>
        <v>18.439702847552748</v>
      </c>
      <c r="AS44" s="11">
        <f t="shared" si="8"/>
        <v>5.2113469252923208</v>
      </c>
      <c r="AT44" s="11">
        <f t="shared" si="9"/>
        <v>23.65104977284507</v>
      </c>
      <c r="AV44" t="str">
        <f t="shared" si="10"/>
        <v>Residential</v>
      </c>
    </row>
    <row r="45" spans="1:48" x14ac:dyDescent="0.25">
      <c r="A45" s="2" t="s">
        <v>3</v>
      </c>
      <c r="B45" s="2">
        <v>95411</v>
      </c>
      <c r="C45" s="2"/>
      <c r="D45" s="9">
        <v>31360</v>
      </c>
      <c r="E45" s="9">
        <v>30400</v>
      </c>
      <c r="F45" s="9">
        <v>33040</v>
      </c>
      <c r="G45" s="9">
        <v>31680</v>
      </c>
      <c r="H45" s="9">
        <v>34320</v>
      </c>
      <c r="I45" s="9">
        <v>32720</v>
      </c>
      <c r="J45" s="9">
        <v>30560</v>
      </c>
      <c r="K45" s="9">
        <v>28880</v>
      </c>
      <c r="L45" s="9">
        <v>27280</v>
      </c>
      <c r="M45" s="9">
        <v>30400</v>
      </c>
      <c r="N45" s="9">
        <v>28240</v>
      </c>
      <c r="O45" s="9">
        <v>24080</v>
      </c>
      <c r="P45"/>
      <c r="Q45" s="11">
        <v>80</v>
      </c>
      <c r="R45" s="11">
        <v>77.400000000000006</v>
      </c>
      <c r="S45" s="11">
        <v>81</v>
      </c>
      <c r="T45" s="11">
        <v>87.6</v>
      </c>
      <c r="U45" s="11">
        <v>81.3</v>
      </c>
      <c r="V45" s="11">
        <v>76.099999999999994</v>
      </c>
      <c r="W45" s="11">
        <v>87.6</v>
      </c>
      <c r="X45" s="11">
        <v>71.3</v>
      </c>
      <c r="Y45" s="11">
        <v>74.8</v>
      </c>
      <c r="Z45" s="11">
        <v>84.4</v>
      </c>
      <c r="AA45" s="11">
        <v>80</v>
      </c>
      <c r="AB45" s="11">
        <v>70.400000000000006</v>
      </c>
      <c r="AC45"/>
      <c r="AD45" s="9">
        <v>24000</v>
      </c>
      <c r="AE45" s="9">
        <f t="shared" si="0"/>
        <v>338960</v>
      </c>
      <c r="AF45" s="4">
        <v>0</v>
      </c>
      <c r="AG45"/>
      <c r="AH45" s="10">
        <v>95190</v>
      </c>
      <c r="AI45" s="9">
        <f t="shared" si="4"/>
        <v>267770</v>
      </c>
      <c r="AJ45">
        <f t="shared" si="1"/>
        <v>951.89999999999986</v>
      </c>
      <c r="AK45"/>
      <c r="AL45" s="9">
        <f t="shared" si="5"/>
        <v>41230.207999999999</v>
      </c>
      <c r="AM45" s="9"/>
      <c r="AN45" s="9">
        <f t="shared" si="2"/>
        <v>4481.7119999999995</v>
      </c>
      <c r="AO45" s="9">
        <f t="shared" si="6"/>
        <v>9762.0480000000025</v>
      </c>
      <c r="AP45" s="2"/>
      <c r="AQ45" s="11">
        <f t="shared" si="3"/>
        <v>10.869971842004775</v>
      </c>
      <c r="AR45" s="11">
        <f t="shared" si="7"/>
        <v>23.676931244198435</v>
      </c>
      <c r="AS45" s="11">
        <f t="shared" si="8"/>
        <v>5.4417849747447313</v>
      </c>
      <c r="AT45" s="11">
        <f t="shared" si="9"/>
        <v>29.118716218943167</v>
      </c>
      <c r="AV45" t="str">
        <f t="shared" si="10"/>
        <v>Small Industrial</v>
      </c>
    </row>
    <row r="46" spans="1:48" x14ac:dyDescent="0.25">
      <c r="A46" s="2" t="s">
        <v>4</v>
      </c>
      <c r="B46" s="2">
        <v>1704</v>
      </c>
      <c r="C46" s="2"/>
      <c r="D46" s="9">
        <v>2640</v>
      </c>
      <c r="E46" s="9">
        <v>3180</v>
      </c>
      <c r="F46" s="9">
        <v>12660</v>
      </c>
      <c r="G46" s="9">
        <v>11640</v>
      </c>
      <c r="H46" s="9">
        <v>13260</v>
      </c>
      <c r="I46" s="9">
        <v>12840</v>
      </c>
      <c r="J46" s="9">
        <v>10740</v>
      </c>
      <c r="K46" s="9">
        <v>22740</v>
      </c>
      <c r="L46" s="9">
        <v>1800</v>
      </c>
      <c r="M46" s="9">
        <v>1320</v>
      </c>
      <c r="N46" s="9">
        <v>840</v>
      </c>
      <c r="O46" s="9">
        <v>4560</v>
      </c>
      <c r="P46"/>
      <c r="Q46" s="11">
        <v>24.2</v>
      </c>
      <c r="R46" s="11">
        <v>24.7</v>
      </c>
      <c r="S46" s="11">
        <v>25.6</v>
      </c>
      <c r="T46" s="11">
        <v>23.7</v>
      </c>
      <c r="U46" s="11">
        <v>25.2</v>
      </c>
      <c r="V46" s="11">
        <v>25.2</v>
      </c>
      <c r="W46" s="11">
        <v>38.799999999999997</v>
      </c>
      <c r="X46" s="11">
        <v>60.7</v>
      </c>
      <c r="Y46" s="11">
        <v>32.6</v>
      </c>
      <c r="Z46" s="11">
        <v>9.6</v>
      </c>
      <c r="AA46" s="11">
        <v>13.9</v>
      </c>
      <c r="AB46" s="11">
        <v>19</v>
      </c>
      <c r="AC46"/>
      <c r="AD46" s="9">
        <v>21960</v>
      </c>
      <c r="AE46" s="9">
        <f t="shared" ref="AE46:AE99" si="11">SUM(D46:O46)-AD46</f>
        <v>76260</v>
      </c>
      <c r="AF46" s="4">
        <v>0</v>
      </c>
      <c r="AG46"/>
      <c r="AH46" s="10">
        <v>30310</v>
      </c>
      <c r="AI46" s="9">
        <f t="shared" ref="AI46:AI95" si="12">SUM(D46:O46)-AH46</f>
        <v>67910</v>
      </c>
      <c r="AJ46">
        <f t="shared" ref="AJ46:AJ95" si="13">SUM(Q46:AB46)</f>
        <v>323.2</v>
      </c>
      <c r="AK46"/>
      <c r="AL46" s="9">
        <f t="shared" ref="AL46:AL95" si="14">(12*$AQ$3)+(AD46*$AQ$4)+(AE46*$AQ$5)</f>
        <v>11838.263999999999</v>
      </c>
      <c r="AM46" s="9"/>
      <c r="AN46" s="9">
        <f t="shared" ref="AN46:AN95" si="15">(AJ46*$AQ$8)+(AH46*$AQ$9)+(AI46*$AQ$10)-AL46</f>
        <v>1402.5540000000001</v>
      </c>
      <c r="AO46" s="9">
        <f t="shared" ref="AO46:AO95" si="16">AE46*($AQ$4-$AQ$5)</f>
        <v>2196.2880000000005</v>
      </c>
      <c r="AP46" s="2"/>
      <c r="AQ46" s="11">
        <f t="shared" ref="AQ46:AQ95" si="17">100*AN46/$AL46</f>
        <v>11.847632389343575</v>
      </c>
      <c r="AR46" s="11">
        <f t="shared" ref="AR46:AR95" si="18">100*AO46/$AL46</f>
        <v>18.552449920022063</v>
      </c>
      <c r="AS46" s="11">
        <f t="shared" si="8"/>
        <v>5.2163077964809714</v>
      </c>
      <c r="AT46" s="11">
        <f t="shared" ref="AT46:AT95" si="19">AR46+AS46</f>
        <v>23.768757716503035</v>
      </c>
      <c r="AV46" t="str">
        <f t="shared" si="10"/>
        <v>Small Industrial</v>
      </c>
    </row>
    <row r="47" spans="1:48" x14ac:dyDescent="0.25">
      <c r="A47" s="2" t="s">
        <v>4</v>
      </c>
      <c r="B47" s="2">
        <v>5750</v>
      </c>
      <c r="C47" s="2"/>
      <c r="D47" s="9">
        <v>180</v>
      </c>
      <c r="E47" s="9">
        <v>180</v>
      </c>
      <c r="F47" s="9">
        <v>180</v>
      </c>
      <c r="G47" s="9">
        <v>240</v>
      </c>
      <c r="H47" s="9">
        <v>8280</v>
      </c>
      <c r="I47" s="9">
        <v>8940</v>
      </c>
      <c r="J47" s="9">
        <v>5340</v>
      </c>
      <c r="K47" s="9">
        <v>180</v>
      </c>
      <c r="L47" s="9">
        <v>180</v>
      </c>
      <c r="M47" s="9">
        <v>180</v>
      </c>
      <c r="N47" s="9">
        <v>120</v>
      </c>
      <c r="O47" s="9">
        <v>240</v>
      </c>
      <c r="P47"/>
      <c r="Q47" s="11">
        <v>0.1</v>
      </c>
      <c r="R47" s="11">
        <v>0.2</v>
      </c>
      <c r="S47" s="11">
        <v>0.2</v>
      </c>
      <c r="T47" s="11">
        <v>21.2</v>
      </c>
      <c r="U47" s="11">
        <v>40.6</v>
      </c>
      <c r="V47" s="11">
        <v>35.299999999999997</v>
      </c>
      <c r="W47" s="11">
        <v>31.3</v>
      </c>
      <c r="X47" s="11">
        <v>0.2</v>
      </c>
      <c r="Y47" s="11">
        <v>0.2</v>
      </c>
      <c r="Z47" s="11">
        <v>0.4</v>
      </c>
      <c r="AA47" s="11">
        <v>0.2</v>
      </c>
      <c r="AB47" s="11">
        <v>0.1</v>
      </c>
      <c r="AC47"/>
      <c r="AD47" s="9">
        <v>7680</v>
      </c>
      <c r="AE47" s="9">
        <f t="shared" si="11"/>
        <v>16560</v>
      </c>
      <c r="AF47" s="4">
        <v>0</v>
      </c>
      <c r="AG47"/>
      <c r="AH47" s="10">
        <v>11120</v>
      </c>
      <c r="AI47" s="9">
        <f t="shared" si="12"/>
        <v>13120</v>
      </c>
      <c r="AJ47">
        <f t="shared" si="13"/>
        <v>129.99999999999997</v>
      </c>
      <c r="AK47"/>
      <c r="AL47" s="9">
        <f t="shared" si="14"/>
        <v>3230.0159999999996</v>
      </c>
      <c r="AM47" s="9"/>
      <c r="AN47" s="9">
        <f t="shared" si="15"/>
        <v>717.49599999999964</v>
      </c>
      <c r="AO47" s="9">
        <f t="shared" si="16"/>
        <v>476.92800000000011</v>
      </c>
      <c r="AP47" s="2"/>
      <c r="AQ47" s="11">
        <f t="shared" si="17"/>
        <v>22.213388416651796</v>
      </c>
      <c r="AR47" s="11">
        <f t="shared" si="18"/>
        <v>14.765499613624209</v>
      </c>
      <c r="AS47" s="11">
        <f t="shared" si="8"/>
        <v>5.0496819829994655</v>
      </c>
      <c r="AT47" s="11">
        <f t="shared" si="19"/>
        <v>19.815181596623674</v>
      </c>
      <c r="AV47" t="str">
        <f t="shared" si="10"/>
        <v>Residential</v>
      </c>
    </row>
    <row r="48" spans="1:48" x14ac:dyDescent="0.25">
      <c r="A48" s="2" t="s">
        <v>4</v>
      </c>
      <c r="B48" s="2">
        <v>14959</v>
      </c>
      <c r="C48" s="2"/>
      <c r="D48" s="9">
        <v>8400</v>
      </c>
      <c r="E48" s="9">
        <v>12900</v>
      </c>
      <c r="F48" s="9">
        <v>25200</v>
      </c>
      <c r="G48" s="9">
        <v>26640</v>
      </c>
      <c r="H48" s="9">
        <v>27000</v>
      </c>
      <c r="I48" s="9">
        <v>31140</v>
      </c>
      <c r="J48" s="9">
        <v>30240</v>
      </c>
      <c r="K48" s="9">
        <v>25800</v>
      </c>
      <c r="L48" s="9">
        <v>8820</v>
      </c>
      <c r="M48" s="9">
        <v>2580</v>
      </c>
      <c r="N48" s="9">
        <v>2640</v>
      </c>
      <c r="O48" s="9">
        <v>2280</v>
      </c>
      <c r="P48"/>
      <c r="Q48" s="11">
        <v>35.200000000000003</v>
      </c>
      <c r="R48" s="11">
        <v>58</v>
      </c>
      <c r="S48" s="11">
        <v>62.6</v>
      </c>
      <c r="T48" s="11">
        <v>63.3</v>
      </c>
      <c r="U48" s="11">
        <v>64.099999999999994</v>
      </c>
      <c r="V48" s="11">
        <v>81.3</v>
      </c>
      <c r="W48" s="11">
        <v>73.900000000000006</v>
      </c>
      <c r="X48" s="11">
        <v>70.5</v>
      </c>
      <c r="Y48" s="11">
        <v>54.5</v>
      </c>
      <c r="Z48" s="11">
        <v>14.3</v>
      </c>
      <c r="AA48" s="11">
        <v>11</v>
      </c>
      <c r="AB48" s="11">
        <v>16.600000000000001</v>
      </c>
      <c r="AC48"/>
      <c r="AD48" s="9">
        <v>24000</v>
      </c>
      <c r="AE48" s="9">
        <f t="shared" si="11"/>
        <v>179640</v>
      </c>
      <c r="AF48" s="4">
        <v>0</v>
      </c>
      <c r="AG48"/>
      <c r="AH48" s="10">
        <v>60530</v>
      </c>
      <c r="AI48" s="9">
        <f t="shared" si="12"/>
        <v>143110</v>
      </c>
      <c r="AJ48">
        <f t="shared" si="13"/>
        <v>605.30000000000007</v>
      </c>
      <c r="AK48"/>
      <c r="AL48" s="9">
        <f t="shared" si="14"/>
        <v>23577.552</v>
      </c>
      <c r="AM48" s="9"/>
      <c r="AN48" s="9">
        <f t="shared" si="15"/>
        <v>3197.6159999999982</v>
      </c>
      <c r="AO48" s="9">
        <f t="shared" si="16"/>
        <v>5173.6320000000014</v>
      </c>
      <c r="AP48" s="2"/>
      <c r="AQ48" s="11">
        <f t="shared" si="17"/>
        <v>13.562120444056271</v>
      </c>
      <c r="AR48" s="11">
        <f t="shared" si="18"/>
        <v>21.943041414986599</v>
      </c>
      <c r="AS48" s="11">
        <f t="shared" si="8"/>
        <v>5.3654938222594106</v>
      </c>
      <c r="AT48" s="11">
        <f t="shared" si="19"/>
        <v>27.308535237246009</v>
      </c>
      <c r="AV48" t="str">
        <f t="shared" si="10"/>
        <v>Small Industrial</v>
      </c>
    </row>
    <row r="49" spans="1:48" x14ac:dyDescent="0.25">
      <c r="A49" s="2" t="s">
        <v>4</v>
      </c>
      <c r="B49" s="2">
        <v>14994</v>
      </c>
      <c r="C49" s="2"/>
      <c r="D49" s="9">
        <v>5440</v>
      </c>
      <c r="E49" s="9">
        <v>5520</v>
      </c>
      <c r="F49" s="9">
        <v>7680</v>
      </c>
      <c r="G49" s="9">
        <v>8160</v>
      </c>
      <c r="H49" s="9">
        <v>10480</v>
      </c>
      <c r="I49" s="9">
        <v>17600</v>
      </c>
      <c r="J49" s="9">
        <v>16080</v>
      </c>
      <c r="K49" s="9">
        <v>11920</v>
      </c>
      <c r="L49" s="9">
        <v>3120</v>
      </c>
      <c r="M49" s="9">
        <v>1600</v>
      </c>
      <c r="N49" s="9">
        <v>11600</v>
      </c>
      <c r="O49" s="9">
        <v>16000</v>
      </c>
      <c r="P49"/>
      <c r="Q49" s="11">
        <v>33</v>
      </c>
      <c r="R49" s="11">
        <v>44.5</v>
      </c>
      <c r="S49" s="11">
        <v>51.5</v>
      </c>
      <c r="T49" s="11">
        <v>51.8</v>
      </c>
      <c r="U49" s="11">
        <v>68.7</v>
      </c>
      <c r="V49" s="11">
        <v>70</v>
      </c>
      <c r="W49" s="11">
        <v>66.8</v>
      </c>
      <c r="X49" s="11">
        <v>35.4</v>
      </c>
      <c r="Y49" s="11">
        <v>29.4</v>
      </c>
      <c r="Z49" s="11">
        <v>11.1</v>
      </c>
      <c r="AA49" s="11">
        <v>57.2</v>
      </c>
      <c r="AB49" s="11">
        <v>62.7</v>
      </c>
      <c r="AC49"/>
      <c r="AD49" s="9">
        <v>23600</v>
      </c>
      <c r="AE49" s="9">
        <f t="shared" si="11"/>
        <v>91600</v>
      </c>
      <c r="AF49" s="4">
        <v>0</v>
      </c>
      <c r="AG49"/>
      <c r="AH49" s="10">
        <v>58210</v>
      </c>
      <c r="AI49" s="9">
        <f t="shared" si="12"/>
        <v>56990</v>
      </c>
      <c r="AJ49">
        <f t="shared" si="13"/>
        <v>582.1</v>
      </c>
      <c r="AK49"/>
      <c r="AL49" s="9">
        <f t="shared" si="14"/>
        <v>13766.88</v>
      </c>
      <c r="AM49" s="9"/>
      <c r="AN49" s="9">
        <f t="shared" si="15"/>
        <v>5176.4639999999981</v>
      </c>
      <c r="AO49" s="9">
        <f t="shared" si="16"/>
        <v>2638.0800000000004</v>
      </c>
      <c r="AP49" s="2"/>
      <c r="AQ49" s="11">
        <f t="shared" si="17"/>
        <v>37.600850737421972</v>
      </c>
      <c r="AR49" s="11">
        <f t="shared" si="18"/>
        <v>19.162511767372134</v>
      </c>
      <c r="AS49" s="11">
        <f t="shared" si="8"/>
        <v>5.2431505177643745</v>
      </c>
      <c r="AT49" s="11">
        <f t="shared" si="19"/>
        <v>24.405662285136508</v>
      </c>
      <c r="AV49" t="str">
        <f t="shared" si="10"/>
        <v>Residential</v>
      </c>
    </row>
    <row r="50" spans="1:48" x14ac:dyDescent="0.25">
      <c r="A50" s="2" t="s">
        <v>4</v>
      </c>
      <c r="B50" s="2">
        <v>15062</v>
      </c>
      <c r="C50" s="2"/>
      <c r="D50" s="9">
        <v>2280</v>
      </c>
      <c r="E50" s="9">
        <v>3240</v>
      </c>
      <c r="F50" s="9">
        <v>4000</v>
      </c>
      <c r="G50" s="9">
        <v>3720</v>
      </c>
      <c r="H50" s="9">
        <v>4800</v>
      </c>
      <c r="I50" s="9">
        <v>9720</v>
      </c>
      <c r="J50" s="9">
        <v>11840</v>
      </c>
      <c r="K50" s="9">
        <v>6160</v>
      </c>
      <c r="L50" s="9">
        <v>3640</v>
      </c>
      <c r="M50" s="9">
        <v>2120</v>
      </c>
      <c r="N50" s="9">
        <v>2280</v>
      </c>
      <c r="O50" s="9">
        <v>1840</v>
      </c>
      <c r="P50"/>
      <c r="Q50" s="11">
        <v>12.9</v>
      </c>
      <c r="R50" s="11">
        <v>19</v>
      </c>
      <c r="S50" s="11">
        <v>19.899999999999999</v>
      </c>
      <c r="T50" s="11">
        <v>14.9</v>
      </c>
      <c r="U50" s="11">
        <v>16</v>
      </c>
      <c r="V50" s="11">
        <v>39.5</v>
      </c>
      <c r="W50" s="11">
        <v>41.2</v>
      </c>
      <c r="X50" s="11">
        <v>43.7</v>
      </c>
      <c r="Y50" s="11">
        <v>21.2</v>
      </c>
      <c r="Z50" s="11">
        <v>11.6</v>
      </c>
      <c r="AA50" s="11">
        <v>14.4</v>
      </c>
      <c r="AB50" s="11">
        <v>15.7</v>
      </c>
      <c r="AC50"/>
      <c r="AD50" s="9">
        <v>23840</v>
      </c>
      <c r="AE50" s="9">
        <f t="shared" si="11"/>
        <v>31800</v>
      </c>
      <c r="AF50" s="4">
        <v>0</v>
      </c>
      <c r="AG50"/>
      <c r="AH50" s="10">
        <v>27000</v>
      </c>
      <c r="AI50" s="9">
        <f t="shared" si="12"/>
        <v>28640</v>
      </c>
      <c r="AJ50">
        <f t="shared" si="13"/>
        <v>270</v>
      </c>
      <c r="AK50"/>
      <c r="AL50" s="9">
        <f t="shared" si="14"/>
        <v>7174.5439999999999</v>
      </c>
      <c r="AM50" s="9"/>
      <c r="AN50" s="9">
        <f t="shared" si="15"/>
        <v>1798.271999999999</v>
      </c>
      <c r="AO50" s="9">
        <f t="shared" si="16"/>
        <v>915.84000000000015</v>
      </c>
      <c r="AP50" s="2"/>
      <c r="AQ50" s="11">
        <f t="shared" si="17"/>
        <v>25.064617347109433</v>
      </c>
      <c r="AR50" s="11">
        <f t="shared" si="18"/>
        <v>12.765131832768747</v>
      </c>
      <c r="AS50" s="11">
        <f t="shared" si="8"/>
        <v>4.9616658006418257</v>
      </c>
      <c r="AT50" s="11">
        <f t="shared" si="19"/>
        <v>17.726797633410573</v>
      </c>
      <c r="AV50" t="str">
        <f t="shared" si="10"/>
        <v>Residential</v>
      </c>
    </row>
    <row r="51" spans="1:48" x14ac:dyDescent="0.25">
      <c r="A51" s="2" t="s">
        <v>4</v>
      </c>
      <c r="B51" s="2">
        <v>17948</v>
      </c>
      <c r="C51" s="2"/>
      <c r="D51" s="9">
        <v>2040</v>
      </c>
      <c r="E51" s="9">
        <v>2040</v>
      </c>
      <c r="F51" s="9">
        <v>2100</v>
      </c>
      <c r="G51" s="9">
        <v>12180</v>
      </c>
      <c r="H51" s="9">
        <v>32580</v>
      </c>
      <c r="I51" s="9">
        <v>31500</v>
      </c>
      <c r="J51" s="9">
        <v>25980</v>
      </c>
      <c r="K51" s="9">
        <v>22680</v>
      </c>
      <c r="L51" s="9">
        <v>2820</v>
      </c>
      <c r="M51" s="9">
        <v>1260</v>
      </c>
      <c r="N51" s="9">
        <v>1380</v>
      </c>
      <c r="O51" s="9">
        <v>4500</v>
      </c>
      <c r="P51"/>
      <c r="Q51" s="11">
        <v>14.5</v>
      </c>
      <c r="R51" s="11">
        <v>16</v>
      </c>
      <c r="S51" s="11">
        <v>13.5</v>
      </c>
      <c r="T51" s="11">
        <v>68.8</v>
      </c>
      <c r="U51" s="11">
        <v>69.099999999999994</v>
      </c>
      <c r="V51" s="11">
        <v>63.1</v>
      </c>
      <c r="W51" s="11">
        <v>68.2</v>
      </c>
      <c r="X51" s="11">
        <v>69.8</v>
      </c>
      <c r="Y51" s="11">
        <v>60.7</v>
      </c>
      <c r="Z51" s="11">
        <v>19.2</v>
      </c>
      <c r="AA51" s="11">
        <v>12.9</v>
      </c>
      <c r="AB51" s="11">
        <v>37.1</v>
      </c>
      <c r="AC51"/>
      <c r="AD51" s="9">
        <v>22640</v>
      </c>
      <c r="AE51" s="9">
        <f t="shared" si="11"/>
        <v>118420</v>
      </c>
      <c r="AF51" s="4">
        <v>0</v>
      </c>
      <c r="AG51"/>
      <c r="AH51" s="10">
        <v>47380</v>
      </c>
      <c r="AI51" s="9">
        <f t="shared" si="12"/>
        <v>93680</v>
      </c>
      <c r="AJ51">
        <f t="shared" si="13"/>
        <v>512.9</v>
      </c>
      <c r="AK51"/>
      <c r="AL51" s="9">
        <f t="shared" si="14"/>
        <v>16604.52</v>
      </c>
      <c r="AM51" s="9"/>
      <c r="AN51" s="9">
        <f t="shared" si="15"/>
        <v>3097.6219999999994</v>
      </c>
      <c r="AO51" s="9">
        <f t="shared" si="16"/>
        <v>3410.4960000000005</v>
      </c>
      <c r="AP51" s="2"/>
      <c r="AQ51" s="11">
        <f t="shared" si="17"/>
        <v>18.655293859744212</v>
      </c>
      <c r="AR51" s="11">
        <f t="shared" si="18"/>
        <v>20.539563925967148</v>
      </c>
      <c r="AS51" s="11">
        <f t="shared" si="8"/>
        <v>5.3037408127425545</v>
      </c>
      <c r="AT51" s="11">
        <f t="shared" si="19"/>
        <v>25.843304738709701</v>
      </c>
      <c r="AV51" t="str">
        <f t="shared" si="10"/>
        <v>Small Industrial</v>
      </c>
    </row>
    <row r="52" spans="1:48" x14ac:dyDescent="0.25">
      <c r="A52" s="2" t="s">
        <v>4</v>
      </c>
      <c r="B52" s="2">
        <v>18074</v>
      </c>
      <c r="C52" s="2"/>
      <c r="D52" s="9">
        <v>10320</v>
      </c>
      <c r="E52" s="9">
        <v>5480</v>
      </c>
      <c r="F52" s="9">
        <v>6520</v>
      </c>
      <c r="G52" s="9">
        <v>6200</v>
      </c>
      <c r="H52" s="9">
        <v>7520</v>
      </c>
      <c r="I52" s="9">
        <v>7880</v>
      </c>
      <c r="J52" s="9">
        <v>10400</v>
      </c>
      <c r="K52" s="9">
        <v>14840</v>
      </c>
      <c r="L52" s="9">
        <v>6840</v>
      </c>
      <c r="M52" s="9">
        <v>680</v>
      </c>
      <c r="N52" s="9">
        <v>680</v>
      </c>
      <c r="O52" s="9">
        <v>600</v>
      </c>
      <c r="P52"/>
      <c r="Q52" s="11">
        <v>36.299999999999997</v>
      </c>
      <c r="R52" s="11">
        <v>30.1</v>
      </c>
      <c r="S52" s="11">
        <v>32.1</v>
      </c>
      <c r="T52" s="11">
        <v>32.799999999999997</v>
      </c>
      <c r="U52" s="11">
        <v>34.200000000000003</v>
      </c>
      <c r="V52" s="11">
        <v>34.200000000000003</v>
      </c>
      <c r="W52" s="11">
        <v>33.4</v>
      </c>
      <c r="X52" s="11">
        <v>31.9</v>
      </c>
      <c r="Y52" s="11">
        <v>45.1</v>
      </c>
      <c r="Z52" s="11">
        <v>2.4</v>
      </c>
      <c r="AA52" s="11">
        <v>4.9000000000000004</v>
      </c>
      <c r="AB52" s="11">
        <v>2.1</v>
      </c>
      <c r="AC52"/>
      <c r="AD52" s="9">
        <v>19960</v>
      </c>
      <c r="AE52" s="9">
        <f t="shared" si="11"/>
        <v>58000</v>
      </c>
      <c r="AF52" s="4">
        <v>0</v>
      </c>
      <c r="AG52"/>
      <c r="AH52" s="10">
        <v>31950</v>
      </c>
      <c r="AI52" s="9">
        <f t="shared" si="12"/>
        <v>46010</v>
      </c>
      <c r="AJ52">
        <f t="shared" si="13"/>
        <v>319.5</v>
      </c>
      <c r="AK52"/>
      <c r="AL52" s="9">
        <f t="shared" si="14"/>
        <v>9535.8559999999998</v>
      </c>
      <c r="AM52" s="9"/>
      <c r="AN52" s="9">
        <f t="shared" si="15"/>
        <v>2104.848</v>
      </c>
      <c r="AO52" s="9">
        <f t="shared" si="16"/>
        <v>1670.4000000000003</v>
      </c>
      <c r="AP52" s="2"/>
      <c r="AQ52" s="11">
        <f t="shared" si="17"/>
        <v>22.072984323588777</v>
      </c>
      <c r="AR52" s="11">
        <f t="shared" si="18"/>
        <v>17.517043042596285</v>
      </c>
      <c r="AS52" s="11">
        <f t="shared" si="8"/>
        <v>5.1707498938742376</v>
      </c>
      <c r="AT52" s="11">
        <f t="shared" si="19"/>
        <v>22.687792936470522</v>
      </c>
      <c r="AV52" t="str">
        <f t="shared" si="10"/>
        <v>Small Industrial</v>
      </c>
    </row>
    <row r="53" spans="1:48" x14ac:dyDescent="0.25">
      <c r="A53" s="2" t="s">
        <v>4</v>
      </c>
      <c r="B53" s="2">
        <v>19141</v>
      </c>
      <c r="C53" s="2"/>
      <c r="D53" s="9">
        <v>13600</v>
      </c>
      <c r="E53" s="9">
        <v>12720</v>
      </c>
      <c r="F53" s="9">
        <v>12960</v>
      </c>
      <c r="G53" s="9">
        <v>12720</v>
      </c>
      <c r="H53" s="9">
        <v>13120</v>
      </c>
      <c r="I53" s="9">
        <v>13360</v>
      </c>
      <c r="J53" s="9">
        <v>14160</v>
      </c>
      <c r="K53" s="9">
        <v>14560</v>
      </c>
      <c r="L53" s="9">
        <v>10960</v>
      </c>
      <c r="M53" s="9">
        <v>5280</v>
      </c>
      <c r="N53" s="9">
        <v>5200</v>
      </c>
      <c r="O53" s="9">
        <v>11360</v>
      </c>
      <c r="P53"/>
      <c r="Q53" s="11">
        <v>51.5</v>
      </c>
      <c r="R53" s="11">
        <v>57.2</v>
      </c>
      <c r="S53" s="11">
        <v>61.4</v>
      </c>
      <c r="T53" s="11">
        <v>64.3</v>
      </c>
      <c r="U53" s="11">
        <v>65.900000000000006</v>
      </c>
      <c r="V53" s="11">
        <v>62.3</v>
      </c>
      <c r="W53" s="11">
        <v>68.099999999999994</v>
      </c>
      <c r="X53" s="11">
        <v>65.900000000000006</v>
      </c>
      <c r="Y53" s="11">
        <v>67.8</v>
      </c>
      <c r="Z53" s="11">
        <v>24.3</v>
      </c>
      <c r="AA53" s="11">
        <v>17.600000000000001</v>
      </c>
      <c r="AB53" s="11">
        <v>50.6</v>
      </c>
      <c r="AC53"/>
      <c r="AD53" s="9">
        <v>24000</v>
      </c>
      <c r="AE53" s="9">
        <f t="shared" si="11"/>
        <v>116000</v>
      </c>
      <c r="AF53" s="4">
        <v>0</v>
      </c>
      <c r="AG53"/>
      <c r="AH53" s="10">
        <v>65690</v>
      </c>
      <c r="AI53" s="9">
        <f t="shared" si="12"/>
        <v>74310</v>
      </c>
      <c r="AJ53">
        <f t="shared" si="13"/>
        <v>656.89999999999986</v>
      </c>
      <c r="AK53"/>
      <c r="AL53" s="9">
        <f t="shared" si="14"/>
        <v>16526.239999999998</v>
      </c>
      <c r="AM53" s="9"/>
      <c r="AN53" s="9">
        <f t="shared" si="15"/>
        <v>5695.0560000000005</v>
      </c>
      <c r="AO53" s="9">
        <f t="shared" si="16"/>
        <v>3340.8000000000006</v>
      </c>
      <c r="AP53" s="2"/>
      <c r="AQ53" s="11">
        <f t="shared" si="17"/>
        <v>34.460687972581795</v>
      </c>
      <c r="AR53" s="11">
        <f t="shared" si="18"/>
        <v>20.215124553437448</v>
      </c>
      <c r="AS53" s="11">
        <f t="shared" si="8"/>
        <v>5.2894654803512475</v>
      </c>
      <c r="AT53" s="11">
        <f t="shared" si="19"/>
        <v>25.504590033788695</v>
      </c>
      <c r="AV53" t="str">
        <f t="shared" si="10"/>
        <v>Residential</v>
      </c>
    </row>
    <row r="54" spans="1:48" x14ac:dyDescent="0.25">
      <c r="A54" s="2" t="s">
        <v>4</v>
      </c>
      <c r="B54" s="2">
        <v>24087</v>
      </c>
      <c r="C54" s="2"/>
      <c r="D54" s="9">
        <v>21720</v>
      </c>
      <c r="E54" s="9">
        <v>20040</v>
      </c>
      <c r="F54" s="9">
        <v>19080</v>
      </c>
      <c r="G54" s="9">
        <v>16680</v>
      </c>
      <c r="H54" s="9">
        <v>18240</v>
      </c>
      <c r="I54" s="9">
        <v>16440</v>
      </c>
      <c r="J54" s="9">
        <v>16680</v>
      </c>
      <c r="K54" s="9">
        <v>14520</v>
      </c>
      <c r="L54" s="9">
        <v>9600</v>
      </c>
      <c r="M54" s="9">
        <v>9120</v>
      </c>
      <c r="N54" s="9">
        <v>24720</v>
      </c>
      <c r="O54" s="9">
        <v>26040</v>
      </c>
      <c r="P54"/>
      <c r="Q54" s="11">
        <v>97.8</v>
      </c>
      <c r="R54" s="11">
        <v>99.1</v>
      </c>
      <c r="S54" s="11">
        <v>91.8</v>
      </c>
      <c r="T54" s="11">
        <v>95.5</v>
      </c>
      <c r="U54" s="11">
        <v>100.4</v>
      </c>
      <c r="V54" s="11">
        <v>92.9</v>
      </c>
      <c r="W54" s="11">
        <v>91.8</v>
      </c>
      <c r="X54" s="11">
        <v>85.6</v>
      </c>
      <c r="Y54" s="11">
        <v>82.1</v>
      </c>
      <c r="Z54" s="11">
        <v>37.9</v>
      </c>
      <c r="AA54" s="11">
        <v>124</v>
      </c>
      <c r="AB54" s="11">
        <v>117.5</v>
      </c>
      <c r="AC54"/>
      <c r="AD54" s="9">
        <v>24000</v>
      </c>
      <c r="AE54" s="9">
        <f t="shared" si="11"/>
        <v>188880</v>
      </c>
      <c r="AF54" s="4">
        <v>0</v>
      </c>
      <c r="AG54"/>
      <c r="AH54" s="10">
        <v>111640</v>
      </c>
      <c r="AI54" s="9">
        <f t="shared" si="12"/>
        <v>101240</v>
      </c>
      <c r="AJ54">
        <f t="shared" si="13"/>
        <v>1116.4000000000001</v>
      </c>
      <c r="AK54"/>
      <c r="AL54" s="9">
        <f t="shared" si="14"/>
        <v>24601.343999999997</v>
      </c>
      <c r="AM54" s="9"/>
      <c r="AN54" s="9">
        <f t="shared" si="15"/>
        <v>11049.504000000001</v>
      </c>
      <c r="AO54" s="9">
        <f t="shared" si="16"/>
        <v>5439.7440000000015</v>
      </c>
      <c r="AP54" s="2"/>
      <c r="AQ54" s="11">
        <f t="shared" si="17"/>
        <v>44.914229076265109</v>
      </c>
      <c r="AR54" s="11">
        <f t="shared" si="18"/>
        <v>22.111572440920309</v>
      </c>
      <c r="AS54" s="11">
        <f t="shared" si="8"/>
        <v>5.3729091874004933</v>
      </c>
      <c r="AT54" s="11">
        <f t="shared" si="19"/>
        <v>27.4844816283208</v>
      </c>
      <c r="AV54" t="str">
        <f t="shared" si="10"/>
        <v>Residential</v>
      </c>
    </row>
    <row r="55" spans="1:48" x14ac:dyDescent="0.25">
      <c r="A55" s="2" t="s">
        <v>4</v>
      </c>
      <c r="B55" s="2">
        <v>25786</v>
      </c>
      <c r="C55" s="2"/>
      <c r="D55" s="9">
        <v>7680</v>
      </c>
      <c r="E55" s="9">
        <v>8800</v>
      </c>
      <c r="F55" s="9">
        <v>16400</v>
      </c>
      <c r="G55" s="9">
        <v>20720</v>
      </c>
      <c r="H55" s="9">
        <v>24320</v>
      </c>
      <c r="I55" s="9">
        <v>33760</v>
      </c>
      <c r="J55" s="9">
        <v>25360</v>
      </c>
      <c r="K55" s="9">
        <v>8800</v>
      </c>
      <c r="L55" s="9">
        <v>2080</v>
      </c>
      <c r="M55" s="9">
        <v>1840</v>
      </c>
      <c r="N55" s="9">
        <v>2080</v>
      </c>
      <c r="O55" s="9">
        <v>8640</v>
      </c>
      <c r="P55"/>
      <c r="Q55" s="11">
        <v>47</v>
      </c>
      <c r="R55" s="11">
        <v>40.299999999999997</v>
      </c>
      <c r="S55" s="11">
        <v>60.4</v>
      </c>
      <c r="T55" s="11">
        <v>68.7</v>
      </c>
      <c r="U55" s="11">
        <v>63.6</v>
      </c>
      <c r="V55" s="11">
        <v>93.1</v>
      </c>
      <c r="W55" s="11">
        <v>72.599999999999994</v>
      </c>
      <c r="X55" s="11">
        <v>36.5</v>
      </c>
      <c r="Y55" s="11">
        <v>11.4</v>
      </c>
      <c r="Z55" s="11">
        <v>9.8000000000000007</v>
      </c>
      <c r="AA55" s="11">
        <v>9.5</v>
      </c>
      <c r="AB55" s="11">
        <v>37.4</v>
      </c>
      <c r="AC55"/>
      <c r="AD55" s="9">
        <v>23840</v>
      </c>
      <c r="AE55" s="9">
        <f t="shared" si="11"/>
        <v>136640</v>
      </c>
      <c r="AF55" s="4">
        <v>0</v>
      </c>
      <c r="AG55"/>
      <c r="AH55" s="10">
        <v>55030</v>
      </c>
      <c r="AI55" s="9">
        <f t="shared" si="12"/>
        <v>105450</v>
      </c>
      <c r="AJ55">
        <f t="shared" si="13"/>
        <v>550.30000000000007</v>
      </c>
      <c r="AK55"/>
      <c r="AL55" s="9">
        <f t="shared" si="14"/>
        <v>18790.815999999999</v>
      </c>
      <c r="AM55" s="9"/>
      <c r="AN55" s="9">
        <f t="shared" si="15"/>
        <v>3470.4480000000003</v>
      </c>
      <c r="AO55" s="9">
        <f t="shared" si="16"/>
        <v>3935.2320000000009</v>
      </c>
      <c r="AP55" s="2"/>
      <c r="AQ55" s="11">
        <f t="shared" si="17"/>
        <v>18.46885201792195</v>
      </c>
      <c r="AR55" s="11">
        <f t="shared" si="18"/>
        <v>20.94231565036878</v>
      </c>
      <c r="AS55" s="11">
        <f t="shared" si="8"/>
        <v>5.321461888616227</v>
      </c>
      <c r="AT55" s="11">
        <f t="shared" si="19"/>
        <v>26.263777538985007</v>
      </c>
      <c r="AV55" t="str">
        <f t="shared" si="10"/>
        <v>Small Industrial</v>
      </c>
    </row>
    <row r="56" spans="1:48" x14ac:dyDescent="0.25">
      <c r="A56" s="2" t="s">
        <v>4</v>
      </c>
      <c r="B56" s="2">
        <v>27348</v>
      </c>
      <c r="C56" s="2"/>
      <c r="D56" s="9">
        <v>18520</v>
      </c>
      <c r="E56" s="9">
        <v>14040</v>
      </c>
      <c r="F56" s="9">
        <v>11920</v>
      </c>
      <c r="G56" s="9">
        <v>10600</v>
      </c>
      <c r="H56" s="9">
        <v>11760</v>
      </c>
      <c r="I56" s="9">
        <v>11280</v>
      </c>
      <c r="J56" s="9">
        <v>10920</v>
      </c>
      <c r="K56" s="9">
        <v>11600</v>
      </c>
      <c r="L56" s="9">
        <v>2680</v>
      </c>
      <c r="M56" s="9">
        <v>3160</v>
      </c>
      <c r="N56" s="9">
        <v>9760</v>
      </c>
      <c r="O56" s="9">
        <v>16160</v>
      </c>
      <c r="P56"/>
      <c r="Q56" s="11">
        <v>45.6</v>
      </c>
      <c r="R56" s="11">
        <v>42.1</v>
      </c>
      <c r="S56" s="11">
        <v>26.1</v>
      </c>
      <c r="T56" s="11">
        <v>24.6</v>
      </c>
      <c r="U56" s="11">
        <v>24.8</v>
      </c>
      <c r="V56" s="11">
        <v>24.5</v>
      </c>
      <c r="W56" s="11">
        <v>27</v>
      </c>
      <c r="X56" s="11">
        <v>36.6</v>
      </c>
      <c r="Y56" s="11">
        <v>33</v>
      </c>
      <c r="Z56" s="11">
        <v>17.100000000000001</v>
      </c>
      <c r="AA56" s="11">
        <v>42.6</v>
      </c>
      <c r="AB56" s="11">
        <v>47.2</v>
      </c>
      <c r="AC56"/>
      <c r="AD56" s="9">
        <v>24000</v>
      </c>
      <c r="AE56" s="9">
        <f t="shared" si="11"/>
        <v>108400</v>
      </c>
      <c r="AF56" s="4">
        <v>0</v>
      </c>
      <c r="AG56"/>
      <c r="AH56" s="10">
        <v>38500</v>
      </c>
      <c r="AI56" s="9">
        <f t="shared" si="12"/>
        <v>93900</v>
      </c>
      <c r="AJ56">
        <f t="shared" si="13"/>
        <v>391.20000000000005</v>
      </c>
      <c r="AK56"/>
      <c r="AL56" s="9">
        <f t="shared" si="14"/>
        <v>15684.16</v>
      </c>
      <c r="AM56" s="9"/>
      <c r="AN56" s="9">
        <f t="shared" si="15"/>
        <v>1635.0519999999997</v>
      </c>
      <c r="AO56" s="9">
        <f t="shared" si="16"/>
        <v>3121.9200000000005</v>
      </c>
      <c r="AP56" s="2"/>
      <c r="AQ56" s="11">
        <f t="shared" si="17"/>
        <v>10.424861771366777</v>
      </c>
      <c r="AR56" s="11">
        <f t="shared" si="18"/>
        <v>19.90492318364516</v>
      </c>
      <c r="AS56" s="11">
        <f t="shared" si="8"/>
        <v>5.2758166200803878</v>
      </c>
      <c r="AT56" s="11">
        <f t="shared" si="19"/>
        <v>25.180739803725547</v>
      </c>
      <c r="AV56" t="str">
        <f t="shared" si="10"/>
        <v>Small Industrial</v>
      </c>
    </row>
    <row r="57" spans="1:48" x14ac:dyDescent="0.25">
      <c r="A57" s="2" t="s">
        <v>4</v>
      </c>
      <c r="B57" s="2">
        <v>28808</v>
      </c>
      <c r="C57" s="2"/>
      <c r="D57" s="9">
        <v>7123</v>
      </c>
      <c r="E57" s="9">
        <v>7303</v>
      </c>
      <c r="F57" s="9">
        <v>6553</v>
      </c>
      <c r="G57" s="9">
        <v>6518</v>
      </c>
      <c r="H57" s="9">
        <v>8460</v>
      </c>
      <c r="I57" s="9">
        <v>8407</v>
      </c>
      <c r="J57" s="9">
        <v>7243</v>
      </c>
      <c r="K57" s="9">
        <v>8096</v>
      </c>
      <c r="L57" s="9">
        <v>2479</v>
      </c>
      <c r="M57" s="9">
        <v>2272</v>
      </c>
      <c r="N57" s="9">
        <v>2925</v>
      </c>
      <c r="O57" s="9">
        <v>985</v>
      </c>
      <c r="P57"/>
      <c r="Q57" s="11">
        <v>44.6</v>
      </c>
      <c r="R57" s="11">
        <v>45.3</v>
      </c>
      <c r="S57" s="11">
        <v>36.9</v>
      </c>
      <c r="T57" s="11">
        <v>40.299999999999997</v>
      </c>
      <c r="U57" s="11">
        <v>39.4</v>
      </c>
      <c r="V57" s="11">
        <v>42.9</v>
      </c>
      <c r="W57" s="11">
        <v>51.3</v>
      </c>
      <c r="X57" s="11">
        <v>55.1</v>
      </c>
      <c r="Y57" s="11">
        <v>17.100000000000001</v>
      </c>
      <c r="Z57" s="11">
        <v>8.1</v>
      </c>
      <c r="AA57" s="11">
        <v>19.399999999999999</v>
      </c>
      <c r="AB57" s="11">
        <v>9.1</v>
      </c>
      <c r="AC57"/>
      <c r="AD57" s="9">
        <v>22985</v>
      </c>
      <c r="AE57" s="9">
        <f t="shared" si="11"/>
        <v>45379</v>
      </c>
      <c r="AF57" s="4">
        <v>0</v>
      </c>
      <c r="AG57"/>
      <c r="AH57" s="10">
        <v>40950</v>
      </c>
      <c r="AI57" s="9">
        <f t="shared" si="12"/>
        <v>27414</v>
      </c>
      <c r="AJ57">
        <f t="shared" si="13"/>
        <v>409.50000000000011</v>
      </c>
      <c r="AK57"/>
      <c r="AL57" s="9">
        <f t="shared" si="14"/>
        <v>8559.7392</v>
      </c>
      <c r="AM57" s="9"/>
      <c r="AN57" s="9">
        <f t="shared" si="15"/>
        <v>3696.6624000000011</v>
      </c>
      <c r="AO57" s="9">
        <f t="shared" si="16"/>
        <v>1306.9152000000004</v>
      </c>
      <c r="AP57" s="2"/>
      <c r="AQ57" s="11">
        <f t="shared" si="17"/>
        <v>43.186624190606196</v>
      </c>
      <c r="AR57" s="11">
        <f t="shared" si="18"/>
        <v>15.268166114219932</v>
      </c>
      <c r="AS57" s="11">
        <f t="shared" si="8"/>
        <v>5.0717993090256774</v>
      </c>
      <c r="AT57" s="11">
        <f t="shared" si="19"/>
        <v>20.339965423245609</v>
      </c>
      <c r="AV57" t="str">
        <f t="shared" si="10"/>
        <v>Residential</v>
      </c>
    </row>
    <row r="58" spans="1:48" x14ac:dyDescent="0.25">
      <c r="A58" s="2" t="s">
        <v>4</v>
      </c>
      <c r="B58" s="2">
        <v>28859</v>
      </c>
      <c r="C58" s="2"/>
      <c r="D58" s="9">
        <v>7020</v>
      </c>
      <c r="E58" s="9">
        <v>11220</v>
      </c>
      <c r="F58" s="9">
        <v>11160</v>
      </c>
      <c r="G58" s="9">
        <v>10560</v>
      </c>
      <c r="H58" s="9">
        <v>13440</v>
      </c>
      <c r="I58" s="9">
        <v>13320</v>
      </c>
      <c r="J58" s="9">
        <v>11280</v>
      </c>
      <c r="K58" s="9">
        <v>4440</v>
      </c>
      <c r="L58" s="9">
        <v>1680</v>
      </c>
      <c r="M58" s="9">
        <v>1380</v>
      </c>
      <c r="N58" s="9">
        <v>1260</v>
      </c>
      <c r="O58" s="9">
        <v>2040</v>
      </c>
      <c r="P58"/>
      <c r="Q58" s="11">
        <v>46</v>
      </c>
      <c r="R58" s="11">
        <v>52.7</v>
      </c>
      <c r="S58" s="11">
        <v>58.5</v>
      </c>
      <c r="T58" s="11">
        <v>60.8</v>
      </c>
      <c r="U58" s="11">
        <v>60.4</v>
      </c>
      <c r="V58" s="11">
        <v>66.3</v>
      </c>
      <c r="W58" s="11">
        <v>61.7</v>
      </c>
      <c r="X58" s="11">
        <v>39.700000000000003</v>
      </c>
      <c r="Y58" s="11">
        <v>15</v>
      </c>
      <c r="Z58" s="11">
        <v>12.4</v>
      </c>
      <c r="AA58" s="11">
        <v>10.6</v>
      </c>
      <c r="AB58" s="11">
        <v>19.600000000000001</v>
      </c>
      <c r="AC58"/>
      <c r="AD58" s="9">
        <v>22320</v>
      </c>
      <c r="AE58" s="9">
        <f t="shared" si="11"/>
        <v>66480</v>
      </c>
      <c r="AF58" s="4">
        <v>0</v>
      </c>
      <c r="AG58"/>
      <c r="AH58" s="10">
        <v>50370</v>
      </c>
      <c r="AI58" s="9">
        <f t="shared" si="12"/>
        <v>38430</v>
      </c>
      <c r="AJ58">
        <f t="shared" si="13"/>
        <v>503.7</v>
      </c>
      <c r="AK58"/>
      <c r="AL58" s="9">
        <f t="shared" si="14"/>
        <v>10804.895999999999</v>
      </c>
      <c r="AM58" s="9"/>
      <c r="AN58" s="9">
        <f t="shared" si="15"/>
        <v>4668.4320000000007</v>
      </c>
      <c r="AO58" s="9">
        <f t="shared" si="16"/>
        <v>1914.6240000000005</v>
      </c>
      <c r="AP58" s="2"/>
      <c r="AQ58" s="11">
        <f t="shared" si="17"/>
        <v>43.206635214258434</v>
      </c>
      <c r="AR58" s="11">
        <f t="shared" si="18"/>
        <v>17.71996694831677</v>
      </c>
      <c r="AS58" s="11">
        <f t="shared" si="8"/>
        <v>5.1796785457259382</v>
      </c>
      <c r="AT58" s="11">
        <f t="shared" si="19"/>
        <v>22.899645494042709</v>
      </c>
      <c r="AV58" t="str">
        <f t="shared" si="10"/>
        <v>Residential</v>
      </c>
    </row>
    <row r="59" spans="1:48" x14ac:dyDescent="0.25">
      <c r="A59" s="2" t="s">
        <v>4</v>
      </c>
      <c r="B59" s="2">
        <v>29566</v>
      </c>
      <c r="C59" s="2"/>
      <c r="D59" s="9">
        <v>12360</v>
      </c>
      <c r="E59" s="9">
        <v>9600</v>
      </c>
      <c r="F59" s="9">
        <v>8160</v>
      </c>
      <c r="G59" s="9">
        <v>9360</v>
      </c>
      <c r="H59" s="9">
        <v>10980</v>
      </c>
      <c r="I59" s="9">
        <v>9660</v>
      </c>
      <c r="J59" s="9">
        <v>8220</v>
      </c>
      <c r="K59" s="9">
        <v>4980</v>
      </c>
      <c r="L59" s="9">
        <v>1320</v>
      </c>
      <c r="M59" s="9">
        <v>1080</v>
      </c>
      <c r="N59" s="9">
        <v>1920</v>
      </c>
      <c r="O59" s="9">
        <v>5520</v>
      </c>
      <c r="P59"/>
      <c r="Q59" s="11">
        <v>56.4</v>
      </c>
      <c r="R59" s="11">
        <v>57.8</v>
      </c>
      <c r="S59" s="11">
        <v>51.5</v>
      </c>
      <c r="T59" s="11">
        <v>49.4</v>
      </c>
      <c r="U59" s="11">
        <v>54.2</v>
      </c>
      <c r="V59" s="11">
        <v>52</v>
      </c>
      <c r="W59" s="11">
        <v>49</v>
      </c>
      <c r="X59" s="11">
        <v>24</v>
      </c>
      <c r="Y59" s="11">
        <v>21.8</v>
      </c>
      <c r="Z59" s="11">
        <v>10.1</v>
      </c>
      <c r="AA59" s="11">
        <v>11.3</v>
      </c>
      <c r="AB59" s="11">
        <v>56.6</v>
      </c>
      <c r="AC59"/>
      <c r="AD59" s="9">
        <v>22320</v>
      </c>
      <c r="AE59" s="9">
        <f t="shared" si="11"/>
        <v>60840</v>
      </c>
      <c r="AF59" s="4">
        <v>0</v>
      </c>
      <c r="AG59"/>
      <c r="AH59" s="10">
        <v>48410</v>
      </c>
      <c r="AI59" s="9">
        <f t="shared" si="12"/>
        <v>34750</v>
      </c>
      <c r="AJ59">
        <f t="shared" si="13"/>
        <v>494.10000000000008</v>
      </c>
      <c r="AK59"/>
      <c r="AL59" s="9">
        <f t="shared" si="14"/>
        <v>10179.984</v>
      </c>
      <c r="AM59" s="9"/>
      <c r="AN59" s="9">
        <f t="shared" si="15"/>
        <v>4581.4639999999981</v>
      </c>
      <c r="AO59" s="9">
        <f t="shared" si="16"/>
        <v>1752.1920000000005</v>
      </c>
      <c r="AP59" s="2"/>
      <c r="AQ59" s="11">
        <f t="shared" si="17"/>
        <v>45.004628690968453</v>
      </c>
      <c r="AR59" s="11">
        <f t="shared" si="18"/>
        <v>17.212129213562619</v>
      </c>
      <c r="AS59" s="11">
        <f t="shared" si="8"/>
        <v>5.1573336853967549</v>
      </c>
      <c r="AT59" s="11">
        <f t="shared" si="19"/>
        <v>22.369462898959373</v>
      </c>
      <c r="AV59" t="str">
        <f t="shared" si="10"/>
        <v>Residential</v>
      </c>
    </row>
    <row r="60" spans="1:48" x14ac:dyDescent="0.25">
      <c r="A60" s="2" t="s">
        <v>4</v>
      </c>
      <c r="B60" s="2">
        <v>29682</v>
      </c>
      <c r="C60" s="2"/>
      <c r="D60" s="9">
        <v>80</v>
      </c>
      <c r="E60" s="9">
        <v>2880</v>
      </c>
      <c r="F60" s="9">
        <v>6400</v>
      </c>
      <c r="G60" s="9">
        <v>15280</v>
      </c>
      <c r="H60" s="9">
        <v>17840</v>
      </c>
      <c r="I60" s="9">
        <v>15920</v>
      </c>
      <c r="J60" s="9">
        <v>16880</v>
      </c>
      <c r="K60" s="9">
        <v>21440</v>
      </c>
      <c r="L60" s="9">
        <v>880</v>
      </c>
      <c r="M60" s="9">
        <v>240</v>
      </c>
      <c r="N60" s="9">
        <v>4160</v>
      </c>
      <c r="O60" s="9">
        <v>8400</v>
      </c>
      <c r="P60"/>
      <c r="Q60" s="11">
        <v>2.6</v>
      </c>
      <c r="R60" s="11">
        <v>13.7</v>
      </c>
      <c r="S60" s="11">
        <v>20.8</v>
      </c>
      <c r="T60" s="11">
        <v>31</v>
      </c>
      <c r="U60" s="11">
        <v>32</v>
      </c>
      <c r="V60" s="11">
        <v>27.4</v>
      </c>
      <c r="W60" s="11">
        <v>33</v>
      </c>
      <c r="X60" s="11">
        <v>37.799999999999997</v>
      </c>
      <c r="Y60" s="11">
        <v>18.2</v>
      </c>
      <c r="Z60" s="11">
        <v>2.9</v>
      </c>
      <c r="AA60" s="11">
        <v>32</v>
      </c>
      <c r="AB60" s="11">
        <v>31.6</v>
      </c>
      <c r="AC60"/>
      <c r="AD60" s="9">
        <v>19200</v>
      </c>
      <c r="AE60" s="9">
        <f t="shared" si="11"/>
        <v>91200</v>
      </c>
      <c r="AF60" s="4">
        <v>0</v>
      </c>
      <c r="AG60"/>
      <c r="AH60" s="10">
        <v>27130</v>
      </c>
      <c r="AI60" s="9">
        <f t="shared" si="12"/>
        <v>83270</v>
      </c>
      <c r="AJ60">
        <f t="shared" si="13"/>
        <v>283</v>
      </c>
      <c r="AK60"/>
      <c r="AL60" s="9">
        <f t="shared" si="14"/>
        <v>13108.32</v>
      </c>
      <c r="AM60" s="9"/>
      <c r="AN60" s="9">
        <f t="shared" si="15"/>
        <v>594.1140000000014</v>
      </c>
      <c r="AO60" s="9">
        <f t="shared" si="16"/>
        <v>2626.5600000000004</v>
      </c>
      <c r="AP60" s="2"/>
      <c r="AQ60" s="11">
        <f t="shared" si="17"/>
        <v>4.5323428173862208</v>
      </c>
      <c r="AR60" s="11">
        <f t="shared" si="18"/>
        <v>20.037350324068992</v>
      </c>
      <c r="AS60" s="11">
        <f t="shared" si="8"/>
        <v>5.2816434142590358</v>
      </c>
      <c r="AT60" s="11">
        <f t="shared" si="19"/>
        <v>25.318993738328029</v>
      </c>
      <c r="AV60" t="str">
        <f t="shared" si="10"/>
        <v>Small Industrial</v>
      </c>
    </row>
    <row r="61" spans="1:48" x14ac:dyDescent="0.25">
      <c r="A61" s="2" t="s">
        <v>4</v>
      </c>
      <c r="B61" s="2">
        <v>36159</v>
      </c>
      <c r="C61" s="2"/>
      <c r="D61" s="9">
        <v>4000</v>
      </c>
      <c r="E61" s="9">
        <v>7280</v>
      </c>
      <c r="F61" s="9">
        <v>13040</v>
      </c>
      <c r="G61" s="9">
        <v>20800</v>
      </c>
      <c r="H61" s="9">
        <v>20880</v>
      </c>
      <c r="I61" s="9">
        <v>22240</v>
      </c>
      <c r="J61" s="9">
        <v>23360</v>
      </c>
      <c r="K61" s="9">
        <v>10400</v>
      </c>
      <c r="L61" s="9">
        <v>3040</v>
      </c>
      <c r="M61" s="9">
        <v>2160</v>
      </c>
      <c r="N61" s="9">
        <v>1520</v>
      </c>
      <c r="O61" s="9">
        <v>2240</v>
      </c>
      <c r="P61"/>
      <c r="Q61" s="11">
        <v>30.3</v>
      </c>
      <c r="R61" s="11">
        <v>37.4</v>
      </c>
      <c r="S61" s="11">
        <v>40.299999999999997</v>
      </c>
      <c r="T61" s="11">
        <v>49.9</v>
      </c>
      <c r="U61" s="11">
        <v>50.6</v>
      </c>
      <c r="V61" s="11">
        <v>49.6</v>
      </c>
      <c r="W61" s="11">
        <v>50.2</v>
      </c>
      <c r="X61" s="11">
        <v>39</v>
      </c>
      <c r="Y61" s="11">
        <v>23.6</v>
      </c>
      <c r="Z61" s="11">
        <v>17.3</v>
      </c>
      <c r="AA61" s="11">
        <v>12.5</v>
      </c>
      <c r="AB61" s="11">
        <v>14.4</v>
      </c>
      <c r="AC61"/>
      <c r="AD61" s="9">
        <v>23520</v>
      </c>
      <c r="AE61" s="9">
        <f t="shared" si="11"/>
        <v>107440</v>
      </c>
      <c r="AF61" s="4">
        <v>0</v>
      </c>
      <c r="AG61"/>
      <c r="AH61" s="10">
        <v>41510</v>
      </c>
      <c r="AI61" s="9">
        <f t="shared" si="12"/>
        <v>89450</v>
      </c>
      <c r="AJ61">
        <f t="shared" si="13"/>
        <v>415.1</v>
      </c>
      <c r="AK61"/>
      <c r="AL61" s="9">
        <f t="shared" si="14"/>
        <v>15510.784</v>
      </c>
      <c r="AM61" s="9"/>
      <c r="AN61" s="9">
        <f t="shared" si="15"/>
        <v>2117.4239999999991</v>
      </c>
      <c r="AO61" s="9">
        <f t="shared" si="16"/>
        <v>3094.2720000000008</v>
      </c>
      <c r="AP61" s="2"/>
      <c r="AQ61" s="11">
        <f t="shared" si="17"/>
        <v>13.65130221657396</v>
      </c>
      <c r="AR61" s="11">
        <f t="shared" si="18"/>
        <v>19.949165690141779</v>
      </c>
      <c r="AS61" s="11">
        <f t="shared" si="8"/>
        <v>5.2777632903662388</v>
      </c>
      <c r="AT61" s="11">
        <f t="shared" si="19"/>
        <v>25.226928980508017</v>
      </c>
      <c r="AV61" t="str">
        <f t="shared" si="10"/>
        <v>Small Industrial</v>
      </c>
    </row>
    <row r="62" spans="1:48" x14ac:dyDescent="0.25">
      <c r="A62" s="2" t="s">
        <v>4</v>
      </c>
      <c r="B62" s="2">
        <v>36270</v>
      </c>
      <c r="C62" s="2"/>
      <c r="D62" s="9">
        <v>30480</v>
      </c>
      <c r="E62" s="9">
        <v>20520</v>
      </c>
      <c r="F62" s="9">
        <v>12480</v>
      </c>
      <c r="G62" s="9">
        <v>12600</v>
      </c>
      <c r="H62" s="9">
        <v>14880</v>
      </c>
      <c r="I62" s="9">
        <v>16320</v>
      </c>
      <c r="J62" s="9">
        <v>17400</v>
      </c>
      <c r="K62" s="9">
        <v>14760</v>
      </c>
      <c r="L62" s="9">
        <v>14040</v>
      </c>
      <c r="M62" s="9">
        <v>12720</v>
      </c>
      <c r="N62" s="9">
        <v>21600</v>
      </c>
      <c r="O62" s="9">
        <v>22680</v>
      </c>
      <c r="P62"/>
      <c r="Q62" s="11">
        <v>92</v>
      </c>
      <c r="R62" s="11">
        <v>99.2</v>
      </c>
      <c r="S62" s="11">
        <v>62.9</v>
      </c>
      <c r="T62" s="11">
        <v>76.8</v>
      </c>
      <c r="U62" s="11">
        <v>68.599999999999994</v>
      </c>
      <c r="V62" s="11">
        <v>77.599999999999994</v>
      </c>
      <c r="W62" s="11">
        <v>75.8</v>
      </c>
      <c r="X62" s="11">
        <v>71.400000000000006</v>
      </c>
      <c r="Y62" s="11">
        <v>67.099999999999994</v>
      </c>
      <c r="Z62" s="11">
        <v>75.8</v>
      </c>
      <c r="AA62" s="11">
        <v>74.900000000000006</v>
      </c>
      <c r="AB62" s="11">
        <v>80.599999999999994</v>
      </c>
      <c r="AC62"/>
      <c r="AD62" s="9">
        <v>24000</v>
      </c>
      <c r="AE62" s="9">
        <f t="shared" si="11"/>
        <v>186480</v>
      </c>
      <c r="AF62" s="4">
        <v>0</v>
      </c>
      <c r="AG62"/>
      <c r="AH62" s="10">
        <v>92270</v>
      </c>
      <c r="AI62" s="9">
        <f t="shared" si="12"/>
        <v>118210</v>
      </c>
      <c r="AJ62">
        <f t="shared" si="13"/>
        <v>922.69999999999993</v>
      </c>
      <c r="AK62"/>
      <c r="AL62" s="9">
        <f t="shared" si="14"/>
        <v>24335.423999999999</v>
      </c>
      <c r="AM62" s="9"/>
      <c r="AN62" s="9">
        <f t="shared" si="15"/>
        <v>8044.6560000000027</v>
      </c>
      <c r="AO62" s="9">
        <f t="shared" si="16"/>
        <v>5370.6240000000007</v>
      </c>
      <c r="AP62" s="2"/>
      <c r="AQ62" s="11">
        <f t="shared" si="17"/>
        <v>33.057389918499069</v>
      </c>
      <c r="AR62" s="11">
        <f t="shared" si="18"/>
        <v>22.069161400269831</v>
      </c>
      <c r="AS62" s="11">
        <f t="shared" si="8"/>
        <v>5.3710431016118738</v>
      </c>
      <c r="AT62" s="11">
        <f t="shared" si="19"/>
        <v>27.440204501881706</v>
      </c>
      <c r="AV62" t="str">
        <f t="shared" si="10"/>
        <v>Residential</v>
      </c>
    </row>
    <row r="63" spans="1:48" x14ac:dyDescent="0.25">
      <c r="A63" s="2" t="s">
        <v>4</v>
      </c>
      <c r="B63" s="2">
        <v>45307</v>
      </c>
      <c r="C63" s="2"/>
      <c r="D63" s="9">
        <v>7360</v>
      </c>
      <c r="E63" s="9">
        <v>8480</v>
      </c>
      <c r="F63" s="9">
        <v>10600</v>
      </c>
      <c r="G63" s="9">
        <v>15120</v>
      </c>
      <c r="H63" s="9">
        <v>17120</v>
      </c>
      <c r="I63" s="9">
        <v>20560</v>
      </c>
      <c r="J63" s="9">
        <v>26080</v>
      </c>
      <c r="K63" s="9">
        <v>22200</v>
      </c>
      <c r="L63" s="9">
        <v>7280</v>
      </c>
      <c r="M63" s="9">
        <v>8120</v>
      </c>
      <c r="N63" s="9">
        <v>7880</v>
      </c>
      <c r="O63" s="9">
        <v>3720</v>
      </c>
      <c r="P63"/>
      <c r="Q63" s="11">
        <v>37</v>
      </c>
      <c r="R63" s="11">
        <v>38.6</v>
      </c>
      <c r="S63" s="11">
        <v>40.799999999999997</v>
      </c>
      <c r="T63" s="11">
        <v>44.2</v>
      </c>
      <c r="U63" s="11">
        <v>43.7</v>
      </c>
      <c r="V63" s="11">
        <v>52.6</v>
      </c>
      <c r="W63" s="11">
        <v>55</v>
      </c>
      <c r="X63" s="11">
        <v>64</v>
      </c>
      <c r="Y63" s="11">
        <v>24.6</v>
      </c>
      <c r="Z63" s="11">
        <v>22.1</v>
      </c>
      <c r="AA63" s="11">
        <v>21.4</v>
      </c>
      <c r="AB63" s="11">
        <v>21.7</v>
      </c>
      <c r="AC63"/>
      <c r="AD63" s="9">
        <v>24000</v>
      </c>
      <c r="AE63" s="9">
        <f t="shared" si="11"/>
        <v>130520</v>
      </c>
      <c r="AF63" s="4">
        <v>0</v>
      </c>
      <c r="AG63"/>
      <c r="AH63" s="10">
        <v>46570</v>
      </c>
      <c r="AI63" s="9">
        <f t="shared" si="12"/>
        <v>107950</v>
      </c>
      <c r="AJ63">
        <f t="shared" si="13"/>
        <v>465.70000000000005</v>
      </c>
      <c r="AK63"/>
      <c r="AL63" s="9">
        <f t="shared" si="14"/>
        <v>18135.056</v>
      </c>
      <c r="AM63" s="9"/>
      <c r="AN63" s="9">
        <f t="shared" si="15"/>
        <v>2283.119999999999</v>
      </c>
      <c r="AO63" s="9">
        <f t="shared" si="16"/>
        <v>3758.976000000001</v>
      </c>
      <c r="AP63" s="2"/>
      <c r="AQ63" s="11">
        <f t="shared" si="17"/>
        <v>12.589539287885291</v>
      </c>
      <c r="AR63" s="11">
        <f t="shared" si="18"/>
        <v>20.727677929420238</v>
      </c>
      <c r="AS63" s="11">
        <f t="shared" si="8"/>
        <v>5.3120178288944908</v>
      </c>
      <c r="AT63" s="11">
        <f t="shared" si="19"/>
        <v>26.039695758314728</v>
      </c>
      <c r="AV63" t="str">
        <f t="shared" si="10"/>
        <v>Small Industrial</v>
      </c>
    </row>
    <row r="64" spans="1:48" x14ac:dyDescent="0.25">
      <c r="A64" s="2" t="s">
        <v>4</v>
      </c>
      <c r="B64" s="2">
        <v>45429</v>
      </c>
      <c r="C64" s="2"/>
      <c r="D64" s="9">
        <v>10860</v>
      </c>
      <c r="E64" s="9">
        <v>5580</v>
      </c>
      <c r="F64" s="9">
        <v>5580</v>
      </c>
      <c r="G64" s="9">
        <v>4500</v>
      </c>
      <c r="H64" s="9">
        <v>5100</v>
      </c>
      <c r="I64" s="9">
        <v>5100</v>
      </c>
      <c r="J64" s="9">
        <v>4980</v>
      </c>
      <c r="K64" s="9">
        <v>4800</v>
      </c>
      <c r="L64" s="9">
        <v>2160</v>
      </c>
      <c r="M64" s="9">
        <v>3720</v>
      </c>
      <c r="N64" s="9">
        <v>10680</v>
      </c>
      <c r="O64" s="9">
        <v>16260</v>
      </c>
      <c r="P64"/>
      <c r="Q64" s="11">
        <v>34.799999999999997</v>
      </c>
      <c r="R64" s="11">
        <v>32</v>
      </c>
      <c r="S64" s="11">
        <v>27.9</v>
      </c>
      <c r="T64" s="11">
        <v>16</v>
      </c>
      <c r="U64" s="11">
        <v>13.6</v>
      </c>
      <c r="V64" s="11">
        <v>14.2</v>
      </c>
      <c r="W64" s="11">
        <v>13.8</v>
      </c>
      <c r="X64" s="11">
        <v>19.899999999999999</v>
      </c>
      <c r="Y64" s="11">
        <v>15.3</v>
      </c>
      <c r="Z64" s="11">
        <v>18.8</v>
      </c>
      <c r="AA64" s="11">
        <v>23.9</v>
      </c>
      <c r="AB64" s="11">
        <v>46</v>
      </c>
      <c r="AC64"/>
      <c r="AD64" s="9">
        <v>24000</v>
      </c>
      <c r="AE64" s="9">
        <f t="shared" si="11"/>
        <v>55320</v>
      </c>
      <c r="AF64" s="4">
        <v>0</v>
      </c>
      <c r="AG64"/>
      <c r="AH64" s="10">
        <v>27620</v>
      </c>
      <c r="AI64" s="9">
        <f t="shared" si="12"/>
        <v>51700</v>
      </c>
      <c r="AJ64">
        <f t="shared" si="13"/>
        <v>276.20000000000005</v>
      </c>
      <c r="AK64"/>
      <c r="AL64" s="9">
        <f t="shared" si="14"/>
        <v>9802.8960000000006</v>
      </c>
      <c r="AM64" s="9"/>
      <c r="AN64" s="9">
        <f t="shared" si="15"/>
        <v>1266.7199999999993</v>
      </c>
      <c r="AO64" s="9">
        <f t="shared" si="16"/>
        <v>1593.2160000000003</v>
      </c>
      <c r="AP64" s="2"/>
      <c r="AQ64" s="11">
        <f t="shared" si="17"/>
        <v>12.921895733668901</v>
      </c>
      <c r="AR64" s="11">
        <f t="shared" si="18"/>
        <v>16.252503341869588</v>
      </c>
      <c r="AS64" s="11">
        <f t="shared" si="8"/>
        <v>5.1151101470422624</v>
      </c>
      <c r="AT64" s="11">
        <f t="shared" si="19"/>
        <v>21.36761348891185</v>
      </c>
      <c r="AV64" t="str">
        <f t="shared" si="10"/>
        <v>Small Industrial</v>
      </c>
    </row>
    <row r="65" spans="1:48" x14ac:dyDescent="0.25">
      <c r="A65" s="2" t="s">
        <v>4</v>
      </c>
      <c r="B65" s="2">
        <v>45621</v>
      </c>
      <c r="C65" s="2"/>
      <c r="D65" s="9">
        <v>1920</v>
      </c>
      <c r="E65" s="9">
        <v>3540</v>
      </c>
      <c r="F65" s="9">
        <v>7620</v>
      </c>
      <c r="G65" s="9">
        <v>5700</v>
      </c>
      <c r="H65" s="9">
        <v>6420</v>
      </c>
      <c r="I65" s="9">
        <v>6300</v>
      </c>
      <c r="J65" s="9">
        <v>6720</v>
      </c>
      <c r="K65" s="9">
        <v>29220</v>
      </c>
      <c r="L65" s="9">
        <v>3180</v>
      </c>
      <c r="M65" s="9">
        <v>4860</v>
      </c>
      <c r="N65" s="9">
        <v>26940</v>
      </c>
      <c r="O65" s="9">
        <v>15000</v>
      </c>
      <c r="P65"/>
      <c r="Q65" s="11">
        <v>21.6</v>
      </c>
      <c r="R65" s="11">
        <v>26.2</v>
      </c>
      <c r="S65" s="11">
        <v>25.4</v>
      </c>
      <c r="T65" s="11">
        <v>11</v>
      </c>
      <c r="U65" s="11">
        <v>9.1</v>
      </c>
      <c r="V65" s="11">
        <v>11.5</v>
      </c>
      <c r="W65" s="11">
        <v>34.299999999999997</v>
      </c>
      <c r="X65" s="11">
        <v>52</v>
      </c>
      <c r="Y65" s="11">
        <v>39.1</v>
      </c>
      <c r="Z65" s="11">
        <v>47.2</v>
      </c>
      <c r="AA65" s="11">
        <v>61.4</v>
      </c>
      <c r="AB65" s="11">
        <v>41.5</v>
      </c>
      <c r="AC65"/>
      <c r="AD65" s="9">
        <v>23920</v>
      </c>
      <c r="AE65" s="9">
        <f t="shared" si="11"/>
        <v>93500</v>
      </c>
      <c r="AF65" s="4">
        <v>0</v>
      </c>
      <c r="AG65"/>
      <c r="AH65" s="10">
        <v>37060</v>
      </c>
      <c r="AI65" s="9">
        <f t="shared" si="12"/>
        <v>80360</v>
      </c>
      <c r="AJ65">
        <f t="shared" si="13"/>
        <v>380.29999999999995</v>
      </c>
      <c r="AK65"/>
      <c r="AL65" s="9">
        <f t="shared" si="14"/>
        <v>14022.072</v>
      </c>
      <c r="AM65" s="9"/>
      <c r="AN65" s="9">
        <f t="shared" si="15"/>
        <v>1830.8419999999987</v>
      </c>
      <c r="AO65" s="9">
        <f t="shared" si="16"/>
        <v>2692.8000000000006</v>
      </c>
      <c r="AP65" s="2"/>
      <c r="AQ65" s="11">
        <f t="shared" si="17"/>
        <v>13.05685778820704</v>
      </c>
      <c r="AR65" s="11">
        <f t="shared" si="18"/>
        <v>19.204009222032241</v>
      </c>
      <c r="AS65" s="11">
        <f t="shared" si="8"/>
        <v>5.2449764057694193</v>
      </c>
      <c r="AT65" s="11">
        <f t="shared" si="19"/>
        <v>24.448985627801662</v>
      </c>
      <c r="AV65" t="str">
        <f t="shared" si="10"/>
        <v>Small Industrial</v>
      </c>
    </row>
    <row r="66" spans="1:48" x14ac:dyDescent="0.25">
      <c r="A66" s="2" t="s">
        <v>4</v>
      </c>
      <c r="B66" s="2">
        <v>48095</v>
      </c>
      <c r="C66" s="2"/>
      <c r="D66" s="9">
        <v>5120</v>
      </c>
      <c r="E66" s="9">
        <v>3600</v>
      </c>
      <c r="F66" s="9">
        <v>8640</v>
      </c>
      <c r="G66" s="9">
        <v>16560</v>
      </c>
      <c r="H66" s="9">
        <v>19680</v>
      </c>
      <c r="I66" s="9">
        <v>21040</v>
      </c>
      <c r="J66" s="9">
        <v>19120</v>
      </c>
      <c r="K66" s="9">
        <v>35120</v>
      </c>
      <c r="L66" s="9">
        <v>13200</v>
      </c>
      <c r="M66" s="9">
        <v>720</v>
      </c>
      <c r="N66" s="9">
        <v>560</v>
      </c>
      <c r="O66" s="9">
        <v>400</v>
      </c>
      <c r="P66"/>
      <c r="Q66" s="11">
        <v>26.6</v>
      </c>
      <c r="R66" s="11">
        <v>25.8</v>
      </c>
      <c r="S66" s="11">
        <v>63.6</v>
      </c>
      <c r="T66" s="11">
        <v>78.599999999999994</v>
      </c>
      <c r="U66" s="11">
        <v>66.2</v>
      </c>
      <c r="V66" s="11">
        <v>63</v>
      </c>
      <c r="W66" s="11">
        <v>85.8</v>
      </c>
      <c r="X66" s="11">
        <v>78</v>
      </c>
      <c r="Y66" s="11">
        <v>63.3</v>
      </c>
      <c r="Z66" s="11">
        <v>16</v>
      </c>
      <c r="AA66" s="11">
        <v>6.4</v>
      </c>
      <c r="AB66" s="11">
        <v>6.4</v>
      </c>
      <c r="AC66"/>
      <c r="AD66" s="9">
        <v>19680</v>
      </c>
      <c r="AE66" s="9">
        <f t="shared" si="11"/>
        <v>124080</v>
      </c>
      <c r="AF66" s="4">
        <v>0</v>
      </c>
      <c r="AG66"/>
      <c r="AH66" s="10">
        <v>56770</v>
      </c>
      <c r="AI66" s="9">
        <f t="shared" si="12"/>
        <v>86990</v>
      </c>
      <c r="AJ66">
        <f t="shared" si="13"/>
        <v>579.69999999999993</v>
      </c>
      <c r="AK66"/>
      <c r="AL66" s="9">
        <f t="shared" si="14"/>
        <v>16818.432000000001</v>
      </c>
      <c r="AM66" s="9"/>
      <c r="AN66" s="9">
        <f t="shared" si="15"/>
        <v>4396.7999999999993</v>
      </c>
      <c r="AO66" s="9">
        <f t="shared" si="16"/>
        <v>3573.5040000000008</v>
      </c>
      <c r="AP66" s="2"/>
      <c r="AQ66" s="11">
        <f t="shared" si="17"/>
        <v>26.142746244120733</v>
      </c>
      <c r="AR66" s="11">
        <f t="shared" si="18"/>
        <v>21.247545550025119</v>
      </c>
      <c r="AS66" s="11">
        <f t="shared" si="8"/>
        <v>5.3348920042011061</v>
      </c>
      <c r="AT66" s="11">
        <f t="shared" si="19"/>
        <v>26.582437554226225</v>
      </c>
      <c r="AV66" t="str">
        <f t="shared" si="10"/>
        <v>Small Industrial</v>
      </c>
    </row>
    <row r="67" spans="1:48" x14ac:dyDescent="0.25">
      <c r="A67" s="2" t="s">
        <v>4</v>
      </c>
      <c r="B67" s="2">
        <v>49691</v>
      </c>
      <c r="C67" s="2"/>
      <c r="D67" s="9">
        <v>12060</v>
      </c>
      <c r="E67" s="9">
        <v>8520</v>
      </c>
      <c r="F67" s="9">
        <v>12660</v>
      </c>
      <c r="G67" s="9">
        <v>13260</v>
      </c>
      <c r="H67" s="9">
        <v>17280</v>
      </c>
      <c r="I67" s="9">
        <v>16020</v>
      </c>
      <c r="J67" s="9">
        <v>15120</v>
      </c>
      <c r="K67" s="9">
        <v>7680</v>
      </c>
      <c r="L67" s="9">
        <v>2580</v>
      </c>
      <c r="M67" s="9">
        <v>3900</v>
      </c>
      <c r="N67" s="9">
        <v>4020</v>
      </c>
      <c r="O67" s="9">
        <v>4380</v>
      </c>
      <c r="P67"/>
      <c r="Q67" s="11">
        <v>43.4</v>
      </c>
      <c r="R67" s="11">
        <v>49</v>
      </c>
      <c r="S67" s="11">
        <v>77.3</v>
      </c>
      <c r="T67" s="11">
        <v>76.8</v>
      </c>
      <c r="U67" s="11">
        <v>83</v>
      </c>
      <c r="V67" s="11">
        <v>80.400000000000006</v>
      </c>
      <c r="W67" s="11">
        <v>71.5</v>
      </c>
      <c r="X67" s="11">
        <v>38.4</v>
      </c>
      <c r="Y67" s="11">
        <v>14.3</v>
      </c>
      <c r="Z67" s="11">
        <v>22</v>
      </c>
      <c r="AA67" s="11">
        <v>16.100000000000001</v>
      </c>
      <c r="AB67" s="11">
        <v>21.1</v>
      </c>
      <c r="AC67"/>
      <c r="AD67" s="9">
        <v>24000</v>
      </c>
      <c r="AE67" s="9">
        <f t="shared" si="11"/>
        <v>93480</v>
      </c>
      <c r="AF67" s="4">
        <v>0</v>
      </c>
      <c r="AG67"/>
      <c r="AH67" s="10">
        <v>59330</v>
      </c>
      <c r="AI67" s="9">
        <f t="shared" si="12"/>
        <v>58150</v>
      </c>
      <c r="AJ67">
        <f t="shared" si="13"/>
        <v>593.29999999999995</v>
      </c>
      <c r="AK67"/>
      <c r="AL67" s="9">
        <f t="shared" si="14"/>
        <v>14031.023999999999</v>
      </c>
      <c r="AM67" s="9"/>
      <c r="AN67" s="9">
        <f t="shared" si="15"/>
        <v>5282.1600000000017</v>
      </c>
      <c r="AO67" s="9">
        <f t="shared" si="16"/>
        <v>2692.2240000000006</v>
      </c>
      <c r="AP67" s="2"/>
      <c r="AQ67" s="11">
        <f t="shared" si="17"/>
        <v>37.64629010683754</v>
      </c>
      <c r="AR67" s="11">
        <f t="shared" si="18"/>
        <v>19.18765159264214</v>
      </c>
      <c r="AS67" s="11">
        <f t="shared" si="8"/>
        <v>5.2442566700762541</v>
      </c>
      <c r="AT67" s="11">
        <f t="shared" si="19"/>
        <v>24.431908262718395</v>
      </c>
      <c r="AV67" t="str">
        <f t="shared" si="10"/>
        <v>Residential</v>
      </c>
    </row>
    <row r="68" spans="1:48" x14ac:dyDescent="0.25">
      <c r="A68" s="2" t="s">
        <v>4</v>
      </c>
      <c r="B68" s="2">
        <v>49935</v>
      </c>
      <c r="C68" s="2"/>
      <c r="D68" s="9">
        <v>1040</v>
      </c>
      <c r="E68" s="9">
        <v>1560</v>
      </c>
      <c r="F68" s="9">
        <v>7000</v>
      </c>
      <c r="G68" s="9">
        <v>12200</v>
      </c>
      <c r="H68" s="9">
        <v>12480</v>
      </c>
      <c r="I68" s="9">
        <v>11520</v>
      </c>
      <c r="J68" s="9">
        <v>10280</v>
      </c>
      <c r="K68" s="9">
        <v>6280</v>
      </c>
      <c r="L68" s="9">
        <v>1480</v>
      </c>
      <c r="M68" s="9">
        <v>5040</v>
      </c>
      <c r="N68" s="9">
        <v>4120</v>
      </c>
      <c r="O68" s="9">
        <v>880</v>
      </c>
      <c r="P68"/>
      <c r="Q68" s="11">
        <v>6</v>
      </c>
      <c r="R68" s="11">
        <v>10.4</v>
      </c>
      <c r="S68" s="11">
        <v>29.4</v>
      </c>
      <c r="T68" s="11">
        <v>24.8</v>
      </c>
      <c r="U68" s="11">
        <v>21.1</v>
      </c>
      <c r="V68" s="11">
        <v>23.4</v>
      </c>
      <c r="W68" s="11">
        <v>23</v>
      </c>
      <c r="X68" s="11">
        <v>30.8</v>
      </c>
      <c r="Y68" s="11">
        <v>11.1</v>
      </c>
      <c r="Z68" s="11">
        <v>17.8</v>
      </c>
      <c r="AA68" s="11">
        <v>21.9</v>
      </c>
      <c r="AB68" s="11">
        <v>10.3</v>
      </c>
      <c r="AC68"/>
      <c r="AD68" s="9">
        <v>20960</v>
      </c>
      <c r="AE68" s="9">
        <f t="shared" si="11"/>
        <v>52920</v>
      </c>
      <c r="AF68" s="4">
        <v>0</v>
      </c>
      <c r="AG68"/>
      <c r="AH68" s="10">
        <v>22850</v>
      </c>
      <c r="AI68" s="9">
        <f t="shared" si="12"/>
        <v>51030</v>
      </c>
      <c r="AJ68">
        <f t="shared" si="13"/>
        <v>230.00000000000003</v>
      </c>
      <c r="AK68"/>
      <c r="AL68" s="9">
        <f t="shared" si="14"/>
        <v>9112.5920000000006</v>
      </c>
      <c r="AM68" s="9"/>
      <c r="AN68" s="9">
        <f t="shared" si="15"/>
        <v>753.5099999999984</v>
      </c>
      <c r="AO68" s="9">
        <f t="shared" si="16"/>
        <v>1524.0960000000002</v>
      </c>
      <c r="AP68" s="2"/>
      <c r="AQ68" s="11">
        <f t="shared" si="17"/>
        <v>8.2688877105438099</v>
      </c>
      <c r="AR68" s="11">
        <f t="shared" si="18"/>
        <v>16.725164475705707</v>
      </c>
      <c r="AS68" s="11">
        <f t="shared" si="8"/>
        <v>5.1359072369310521</v>
      </c>
      <c r="AT68" s="11">
        <f t="shared" si="19"/>
        <v>21.861071712636758</v>
      </c>
      <c r="AV68" t="str">
        <f t="shared" si="10"/>
        <v>Small Industrial</v>
      </c>
    </row>
    <row r="69" spans="1:48" x14ac:dyDescent="0.25">
      <c r="A69" s="2" t="s">
        <v>4</v>
      </c>
      <c r="B69" s="2">
        <v>55970</v>
      </c>
      <c r="C69" s="2"/>
      <c r="D69" s="9">
        <v>10296</v>
      </c>
      <c r="E69" s="9">
        <v>8209</v>
      </c>
      <c r="F69" s="9">
        <v>8488</v>
      </c>
      <c r="G69" s="9">
        <v>7939</v>
      </c>
      <c r="H69" s="9">
        <v>6078</v>
      </c>
      <c r="I69" s="9">
        <v>14756</v>
      </c>
      <c r="J69" s="9">
        <v>15763</v>
      </c>
      <c r="K69" s="9">
        <v>14164</v>
      </c>
      <c r="L69" s="9">
        <v>3748</v>
      </c>
      <c r="M69" s="9">
        <v>1308</v>
      </c>
      <c r="N69" s="9">
        <v>1313</v>
      </c>
      <c r="O69" s="9">
        <v>3145</v>
      </c>
      <c r="P69"/>
      <c r="Q69" s="11">
        <v>31.1</v>
      </c>
      <c r="R69" s="11">
        <v>24.8</v>
      </c>
      <c r="S69" s="11">
        <v>24.7</v>
      </c>
      <c r="T69" s="11">
        <v>23.3</v>
      </c>
      <c r="U69" s="11">
        <v>23.2</v>
      </c>
      <c r="V69" s="11">
        <v>24.1</v>
      </c>
      <c r="W69" s="11">
        <v>23.9</v>
      </c>
      <c r="X69" s="11">
        <v>25.9</v>
      </c>
      <c r="Y69" s="11">
        <v>28.9</v>
      </c>
      <c r="Z69" s="11">
        <v>3.1</v>
      </c>
      <c r="AA69" s="11">
        <v>2.7</v>
      </c>
      <c r="AB69" s="11">
        <v>24.4</v>
      </c>
      <c r="AC69"/>
      <c r="AD69" s="9">
        <v>22621</v>
      </c>
      <c r="AE69" s="9">
        <f t="shared" si="11"/>
        <v>72586</v>
      </c>
      <c r="AF69" s="4">
        <v>0</v>
      </c>
      <c r="AG69"/>
      <c r="AH69" s="10">
        <v>26010</v>
      </c>
      <c r="AI69" s="9">
        <f t="shared" si="12"/>
        <v>69197</v>
      </c>
      <c r="AJ69">
        <f t="shared" si="13"/>
        <v>260.10000000000002</v>
      </c>
      <c r="AK69"/>
      <c r="AL69" s="9">
        <f t="shared" si="14"/>
        <v>11523.4604</v>
      </c>
      <c r="AM69" s="9"/>
      <c r="AN69" s="9">
        <f t="shared" si="15"/>
        <v>631.99439999999959</v>
      </c>
      <c r="AO69" s="9">
        <f t="shared" si="16"/>
        <v>2090.4768000000004</v>
      </c>
      <c r="AP69" s="2"/>
      <c r="AQ69" s="11">
        <f t="shared" si="17"/>
        <v>5.4844150807339052</v>
      </c>
      <c r="AR69" s="11">
        <f t="shared" si="18"/>
        <v>18.141050755899681</v>
      </c>
      <c r="AS69" s="11">
        <f t="shared" si="8"/>
        <v>5.1982062332595858</v>
      </c>
      <c r="AT69" s="11">
        <f t="shared" si="19"/>
        <v>23.339256989159267</v>
      </c>
      <c r="AV69" t="str">
        <f t="shared" si="10"/>
        <v>Small Industrial</v>
      </c>
    </row>
    <row r="70" spans="1:48" x14ac:dyDescent="0.25">
      <c r="A70" s="2" t="s">
        <v>4</v>
      </c>
      <c r="B70" s="2">
        <v>55973</v>
      </c>
      <c r="C70" s="2"/>
      <c r="D70" s="9">
        <v>6730</v>
      </c>
      <c r="E70" s="9">
        <v>6594</v>
      </c>
      <c r="F70" s="9">
        <v>5855</v>
      </c>
      <c r="G70" s="9">
        <v>12540</v>
      </c>
      <c r="H70" s="9">
        <v>13017</v>
      </c>
      <c r="I70" s="9">
        <v>15812</v>
      </c>
      <c r="J70" s="9">
        <v>14154</v>
      </c>
      <c r="K70" s="9">
        <v>12027</v>
      </c>
      <c r="L70" s="9">
        <v>2738</v>
      </c>
      <c r="M70" s="9">
        <v>1088</v>
      </c>
      <c r="N70" s="9">
        <v>687</v>
      </c>
      <c r="O70" s="9">
        <v>1488</v>
      </c>
      <c r="P70"/>
      <c r="Q70" s="11">
        <v>39.1</v>
      </c>
      <c r="R70" s="11">
        <v>36.4</v>
      </c>
      <c r="S70" s="11">
        <v>34.700000000000003</v>
      </c>
      <c r="T70" s="11">
        <v>38.6</v>
      </c>
      <c r="U70" s="11">
        <v>39.6</v>
      </c>
      <c r="V70" s="11">
        <v>35.5</v>
      </c>
      <c r="W70" s="11">
        <v>34.5</v>
      </c>
      <c r="X70" s="11">
        <v>41.1</v>
      </c>
      <c r="Y70" s="11">
        <v>23.4</v>
      </c>
      <c r="Z70" s="11">
        <v>10.5</v>
      </c>
      <c r="AA70" s="11">
        <v>13.2</v>
      </c>
      <c r="AB70" s="11">
        <v>14.8</v>
      </c>
      <c r="AC70"/>
      <c r="AD70" s="9">
        <v>21263</v>
      </c>
      <c r="AE70" s="9">
        <f t="shared" si="11"/>
        <v>71467</v>
      </c>
      <c r="AF70" s="4">
        <v>0</v>
      </c>
      <c r="AG70"/>
      <c r="AH70" s="10">
        <v>35507</v>
      </c>
      <c r="AI70" s="9">
        <f t="shared" si="12"/>
        <v>57223</v>
      </c>
      <c r="AJ70">
        <f t="shared" si="13"/>
        <v>361.4</v>
      </c>
      <c r="AK70"/>
      <c r="AL70" s="9">
        <f t="shared" si="14"/>
        <v>11209.8984</v>
      </c>
      <c r="AM70" s="9"/>
      <c r="AN70" s="9">
        <f t="shared" si="15"/>
        <v>2288.0442000000021</v>
      </c>
      <c r="AO70" s="9">
        <f t="shared" si="16"/>
        <v>2058.2496000000006</v>
      </c>
      <c r="AP70" s="2"/>
      <c r="AQ70" s="11">
        <f t="shared" si="17"/>
        <v>20.41092718556666</v>
      </c>
      <c r="AR70" s="11">
        <f t="shared" si="18"/>
        <v>18.361001380708327</v>
      </c>
      <c r="AS70" s="11">
        <f t="shared" si="8"/>
        <v>5.2078840607511667</v>
      </c>
      <c r="AT70" s="11">
        <f t="shared" si="19"/>
        <v>23.568885441459493</v>
      </c>
      <c r="AV70" t="str">
        <f t="shared" si="10"/>
        <v>Small Industrial</v>
      </c>
    </row>
    <row r="71" spans="1:48" x14ac:dyDescent="0.25">
      <c r="A71" s="2" t="s">
        <v>4</v>
      </c>
      <c r="B71" s="2">
        <v>56064</v>
      </c>
      <c r="C71" s="2"/>
      <c r="D71" s="9">
        <v>16140</v>
      </c>
      <c r="E71" s="9">
        <v>11220</v>
      </c>
      <c r="F71" s="9">
        <v>9720</v>
      </c>
      <c r="G71" s="9">
        <v>14460</v>
      </c>
      <c r="H71" s="9">
        <v>26460</v>
      </c>
      <c r="I71" s="9">
        <v>25860</v>
      </c>
      <c r="J71" s="9">
        <v>25620</v>
      </c>
      <c r="K71" s="9">
        <v>17100</v>
      </c>
      <c r="L71" s="9">
        <v>2400</v>
      </c>
      <c r="M71" s="9">
        <v>720</v>
      </c>
      <c r="N71" s="9">
        <v>780</v>
      </c>
      <c r="O71" s="9">
        <v>720</v>
      </c>
      <c r="P71"/>
      <c r="Q71" s="11">
        <v>30.5</v>
      </c>
      <c r="R71" s="11">
        <v>29.7</v>
      </c>
      <c r="S71" s="11">
        <v>35.700000000000003</v>
      </c>
      <c r="T71" s="11">
        <v>37.9</v>
      </c>
      <c r="U71" s="11">
        <v>50.6</v>
      </c>
      <c r="V71" s="11">
        <v>50.4</v>
      </c>
      <c r="W71" s="11">
        <v>46.5</v>
      </c>
      <c r="X71" s="11">
        <v>42.9</v>
      </c>
      <c r="Y71" s="11">
        <v>39.299999999999997</v>
      </c>
      <c r="Z71" s="11">
        <v>7.9</v>
      </c>
      <c r="AA71" s="11">
        <v>6.7</v>
      </c>
      <c r="AB71" s="11">
        <v>6.2</v>
      </c>
      <c r="AC71"/>
      <c r="AD71" s="9">
        <v>20220</v>
      </c>
      <c r="AE71" s="9">
        <f t="shared" si="11"/>
        <v>130980</v>
      </c>
      <c r="AF71" s="4">
        <v>0</v>
      </c>
      <c r="AG71"/>
      <c r="AH71" s="10">
        <v>36830</v>
      </c>
      <c r="AI71" s="9">
        <f t="shared" si="12"/>
        <v>114370</v>
      </c>
      <c r="AJ71">
        <f t="shared" si="13"/>
        <v>384.29999999999995</v>
      </c>
      <c r="AK71"/>
      <c r="AL71" s="9">
        <f t="shared" si="14"/>
        <v>17658.335999999999</v>
      </c>
      <c r="AM71" s="9"/>
      <c r="AN71" s="9">
        <f t="shared" si="15"/>
        <v>1056.1759999999995</v>
      </c>
      <c r="AO71" s="9">
        <f t="shared" si="16"/>
        <v>3772.2240000000006</v>
      </c>
      <c r="AP71" s="2"/>
      <c r="AQ71" s="11">
        <f t="shared" si="17"/>
        <v>5.981175123182612</v>
      </c>
      <c r="AR71" s="11">
        <f t="shared" si="18"/>
        <v>21.362284645620068</v>
      </c>
      <c r="AS71" s="11">
        <f t="shared" si="8"/>
        <v>5.3399405244072833</v>
      </c>
      <c r="AT71" s="11">
        <f t="shared" si="19"/>
        <v>26.702225170027351</v>
      </c>
      <c r="AV71" t="str">
        <f t="shared" si="10"/>
        <v>Small Industrial</v>
      </c>
    </row>
    <row r="72" spans="1:48" x14ac:dyDescent="0.25">
      <c r="A72" s="2" t="s">
        <v>4</v>
      </c>
      <c r="B72" s="2">
        <v>56109</v>
      </c>
      <c r="C72" s="2"/>
      <c r="D72" s="9">
        <v>4560</v>
      </c>
      <c r="E72" s="9">
        <v>4320</v>
      </c>
      <c r="F72" s="9">
        <v>4200</v>
      </c>
      <c r="G72" s="9">
        <v>2820</v>
      </c>
      <c r="H72" s="9">
        <v>3840</v>
      </c>
      <c r="I72" s="9">
        <v>4200</v>
      </c>
      <c r="J72" s="9">
        <v>4140</v>
      </c>
      <c r="K72" s="9">
        <v>4500</v>
      </c>
      <c r="L72" s="9">
        <v>5760</v>
      </c>
      <c r="M72" s="9">
        <v>3840</v>
      </c>
      <c r="N72" s="9">
        <v>4140</v>
      </c>
      <c r="O72" s="9">
        <v>4080</v>
      </c>
      <c r="P72"/>
      <c r="Q72" s="11">
        <v>29.2</v>
      </c>
      <c r="R72" s="11">
        <v>35.5</v>
      </c>
      <c r="S72" s="11">
        <v>31.6</v>
      </c>
      <c r="T72" s="11">
        <v>16.600000000000001</v>
      </c>
      <c r="U72" s="11">
        <v>19.2</v>
      </c>
      <c r="V72" s="11">
        <v>18.2</v>
      </c>
      <c r="W72" s="11">
        <v>26.8</v>
      </c>
      <c r="X72" s="11">
        <v>29.2</v>
      </c>
      <c r="Y72" s="11">
        <v>38.6</v>
      </c>
      <c r="Z72" s="11">
        <v>26.6</v>
      </c>
      <c r="AA72" s="11">
        <v>16.3</v>
      </c>
      <c r="AB72" s="11">
        <v>22.3</v>
      </c>
      <c r="AC72"/>
      <c r="AD72" s="9">
        <v>24000</v>
      </c>
      <c r="AE72" s="9">
        <f t="shared" si="11"/>
        <v>26400</v>
      </c>
      <c r="AF72" s="4">
        <v>0</v>
      </c>
      <c r="AG72"/>
      <c r="AH72" s="10">
        <v>31010</v>
      </c>
      <c r="AI72" s="9">
        <f t="shared" si="12"/>
        <v>19390</v>
      </c>
      <c r="AJ72">
        <f t="shared" si="13"/>
        <v>310.10000000000002</v>
      </c>
      <c r="AK72"/>
      <c r="AL72" s="9">
        <f t="shared" si="14"/>
        <v>6598.5599999999995</v>
      </c>
      <c r="AM72" s="9"/>
      <c r="AN72" s="9">
        <f t="shared" si="15"/>
        <v>2567.1839999999993</v>
      </c>
      <c r="AO72" s="9">
        <f t="shared" si="16"/>
        <v>760.32000000000016</v>
      </c>
      <c r="AP72" s="2"/>
      <c r="AQ72" s="11">
        <f t="shared" si="17"/>
        <v>38.905215683421829</v>
      </c>
      <c r="AR72" s="11">
        <f t="shared" si="18"/>
        <v>11.522514003055216</v>
      </c>
      <c r="AS72" s="11">
        <f t="shared" si="8"/>
        <v>4.9069906161344301</v>
      </c>
      <c r="AT72" s="11">
        <f t="shared" si="19"/>
        <v>16.429504619189647</v>
      </c>
      <c r="AV72" t="str">
        <f t="shared" si="10"/>
        <v>Residential</v>
      </c>
    </row>
    <row r="73" spans="1:48" x14ac:dyDescent="0.25">
      <c r="A73" s="2" t="s">
        <v>4</v>
      </c>
      <c r="B73" s="2">
        <v>56116</v>
      </c>
      <c r="C73" s="2"/>
      <c r="D73" s="9">
        <v>1680</v>
      </c>
      <c r="E73" s="9">
        <v>1200</v>
      </c>
      <c r="F73" s="9">
        <v>5580</v>
      </c>
      <c r="G73" s="9">
        <v>13260</v>
      </c>
      <c r="H73" s="9">
        <v>19620</v>
      </c>
      <c r="I73" s="9">
        <v>21060</v>
      </c>
      <c r="J73" s="9">
        <v>16920</v>
      </c>
      <c r="K73" s="9">
        <v>14940</v>
      </c>
      <c r="L73" s="9">
        <v>2040</v>
      </c>
      <c r="M73" s="9">
        <v>480</v>
      </c>
      <c r="N73" s="9">
        <v>240</v>
      </c>
      <c r="O73" s="9">
        <v>240</v>
      </c>
      <c r="P73"/>
      <c r="Q73" s="11">
        <v>12</v>
      </c>
      <c r="R73" s="11">
        <v>10.4</v>
      </c>
      <c r="S73" s="11">
        <v>17.5</v>
      </c>
      <c r="T73" s="11">
        <v>43.5</v>
      </c>
      <c r="U73" s="11">
        <v>41.6</v>
      </c>
      <c r="V73" s="11">
        <v>49.1</v>
      </c>
      <c r="W73" s="11">
        <v>45.2</v>
      </c>
      <c r="X73" s="11">
        <v>42.378</v>
      </c>
      <c r="Y73" s="11">
        <v>14.6</v>
      </c>
      <c r="Z73" s="11">
        <v>7.4</v>
      </c>
      <c r="AA73" s="11">
        <v>5.8</v>
      </c>
      <c r="AB73" s="11">
        <v>5.5</v>
      </c>
      <c r="AC73"/>
      <c r="AD73" s="9">
        <v>17840</v>
      </c>
      <c r="AE73" s="9">
        <f t="shared" si="11"/>
        <v>79420</v>
      </c>
      <c r="AF73" s="4">
        <v>0</v>
      </c>
      <c r="AG73"/>
      <c r="AH73" s="10">
        <v>28587.8</v>
      </c>
      <c r="AI73" s="9">
        <f t="shared" si="12"/>
        <v>68672.2</v>
      </c>
      <c r="AJ73">
        <f t="shared" si="13"/>
        <v>294.97800000000001</v>
      </c>
      <c r="AK73"/>
      <c r="AL73" s="9">
        <f t="shared" si="14"/>
        <v>11613.239999999998</v>
      </c>
      <c r="AM73" s="9"/>
      <c r="AN73" s="9">
        <f t="shared" si="15"/>
        <v>1191.6975200000015</v>
      </c>
      <c r="AO73" s="9">
        <f t="shared" si="16"/>
        <v>2287.2960000000003</v>
      </c>
      <c r="AP73" s="2"/>
      <c r="AQ73" s="11">
        <f t="shared" si="17"/>
        <v>10.261542170832616</v>
      </c>
      <c r="AR73" s="11">
        <f t="shared" si="18"/>
        <v>19.695588827923995</v>
      </c>
      <c r="AS73" s="11">
        <f t="shared" si="8"/>
        <v>5.2666059084286561</v>
      </c>
      <c r="AT73" s="11">
        <f t="shared" si="19"/>
        <v>24.96219473635265</v>
      </c>
      <c r="AV73" t="str">
        <f t="shared" si="10"/>
        <v>Small Industrial</v>
      </c>
    </row>
    <row r="74" spans="1:48" x14ac:dyDescent="0.25">
      <c r="A74" s="2" t="s">
        <v>4</v>
      </c>
      <c r="B74" s="2">
        <v>60585</v>
      </c>
      <c r="C74" s="2"/>
      <c r="D74" s="9">
        <v>6120</v>
      </c>
      <c r="E74" s="9">
        <v>13600</v>
      </c>
      <c r="F74" s="9">
        <v>4480</v>
      </c>
      <c r="G74" s="9">
        <v>760</v>
      </c>
      <c r="H74" s="9">
        <v>600</v>
      </c>
      <c r="I74" s="9">
        <v>600</v>
      </c>
      <c r="J74" s="9">
        <v>1160</v>
      </c>
      <c r="K74" s="9">
        <v>3600</v>
      </c>
      <c r="L74" s="9">
        <v>1800</v>
      </c>
      <c r="M74" s="9">
        <v>160</v>
      </c>
      <c r="N74" s="9">
        <v>1600</v>
      </c>
      <c r="O74" s="9">
        <v>280</v>
      </c>
      <c r="P74"/>
      <c r="Q74" s="11">
        <v>36.799999999999997</v>
      </c>
      <c r="R74" s="11">
        <v>49.8</v>
      </c>
      <c r="S74" s="11">
        <v>31.8</v>
      </c>
      <c r="T74" s="11">
        <v>4</v>
      </c>
      <c r="U74" s="11">
        <v>2.2000000000000002</v>
      </c>
      <c r="V74" s="11">
        <v>2.2000000000000002</v>
      </c>
      <c r="W74" s="11">
        <v>10.199999999999999</v>
      </c>
      <c r="X74" s="11">
        <v>20.3</v>
      </c>
      <c r="Y74" s="11">
        <v>17.3</v>
      </c>
      <c r="Z74" s="11">
        <v>1.4</v>
      </c>
      <c r="AA74" s="11">
        <v>18.100000000000001</v>
      </c>
      <c r="AB74" s="11">
        <v>6.1</v>
      </c>
      <c r="AC74"/>
      <c r="AD74" s="9">
        <v>14960</v>
      </c>
      <c r="AE74" s="9">
        <f t="shared" si="11"/>
        <v>19800</v>
      </c>
      <c r="AF74" s="4">
        <v>0</v>
      </c>
      <c r="AG74"/>
      <c r="AH74" s="10">
        <v>19480</v>
      </c>
      <c r="AI74" s="9">
        <f t="shared" si="12"/>
        <v>15280</v>
      </c>
      <c r="AJ74">
        <f t="shared" si="13"/>
        <v>200.20000000000002</v>
      </c>
      <c r="AK74"/>
      <c r="AL74" s="9">
        <f t="shared" si="14"/>
        <v>4605.2960000000003</v>
      </c>
      <c r="AM74" s="9"/>
      <c r="AN74" s="9">
        <f t="shared" si="15"/>
        <v>1454.3639999999996</v>
      </c>
      <c r="AO74" s="9">
        <f t="shared" si="16"/>
        <v>570.24000000000012</v>
      </c>
      <c r="AP74" s="2"/>
      <c r="AQ74" s="11">
        <f t="shared" si="17"/>
        <v>31.580250216272734</v>
      </c>
      <c r="AR74" s="11">
        <f t="shared" si="18"/>
        <v>12.382265982468882</v>
      </c>
      <c r="AS74" s="11">
        <f t="shared" si="8"/>
        <v>4.9448197032286307</v>
      </c>
      <c r="AT74" s="11">
        <f t="shared" si="19"/>
        <v>17.327085685697512</v>
      </c>
      <c r="AV74" t="str">
        <f t="shared" si="10"/>
        <v>Residential</v>
      </c>
    </row>
    <row r="75" spans="1:48" x14ac:dyDescent="0.25">
      <c r="A75" s="2" t="s">
        <v>4</v>
      </c>
      <c r="B75" s="2">
        <v>61966</v>
      </c>
      <c r="C75" s="2"/>
      <c r="D75" s="9">
        <v>1458</v>
      </c>
      <c r="E75" s="9">
        <v>1926</v>
      </c>
      <c r="F75" s="9">
        <v>2776</v>
      </c>
      <c r="G75" s="9">
        <v>3605</v>
      </c>
      <c r="H75" s="9">
        <v>15343</v>
      </c>
      <c r="I75" s="9">
        <v>16755</v>
      </c>
      <c r="J75" s="9">
        <v>14879</v>
      </c>
      <c r="K75" s="9">
        <v>20630</v>
      </c>
      <c r="L75" s="9">
        <v>9974</v>
      </c>
      <c r="M75" s="9">
        <v>840</v>
      </c>
      <c r="N75" s="9">
        <v>793</v>
      </c>
      <c r="O75" s="9">
        <v>975</v>
      </c>
      <c r="P75"/>
      <c r="Q75" s="11">
        <v>10.3</v>
      </c>
      <c r="R75" s="11">
        <v>9.5</v>
      </c>
      <c r="S75" s="11">
        <v>11.1</v>
      </c>
      <c r="T75" s="11">
        <v>10.5</v>
      </c>
      <c r="U75" s="11">
        <v>44.5</v>
      </c>
      <c r="V75" s="11">
        <v>30.3</v>
      </c>
      <c r="W75" s="11">
        <v>50.6</v>
      </c>
      <c r="X75" s="11">
        <v>63.7</v>
      </c>
      <c r="Y75" s="11">
        <v>50.2</v>
      </c>
      <c r="Z75" s="11">
        <v>13.3</v>
      </c>
      <c r="AA75" s="11">
        <v>10.199999999999999</v>
      </c>
      <c r="AB75" s="11">
        <v>10.3</v>
      </c>
      <c r="AC75"/>
      <c r="AD75" s="9">
        <v>19992</v>
      </c>
      <c r="AE75" s="9">
        <f t="shared" si="11"/>
        <v>69962</v>
      </c>
      <c r="AF75" s="4">
        <v>0</v>
      </c>
      <c r="AG75"/>
      <c r="AH75" s="10">
        <v>30678</v>
      </c>
      <c r="AI75" s="9">
        <f t="shared" si="12"/>
        <v>59276</v>
      </c>
      <c r="AJ75">
        <f t="shared" si="13"/>
        <v>314.5</v>
      </c>
      <c r="AK75"/>
      <c r="AL75" s="9">
        <f t="shared" si="14"/>
        <v>10865.712800000001</v>
      </c>
      <c r="AM75" s="9"/>
      <c r="AN75" s="9">
        <f t="shared" si="15"/>
        <v>1643.3911999999982</v>
      </c>
      <c r="AO75" s="9">
        <f t="shared" si="16"/>
        <v>2014.9056000000005</v>
      </c>
      <c r="AP75" s="2"/>
      <c r="AQ75" s="11">
        <f t="shared" si="17"/>
        <v>15.124559522684955</v>
      </c>
      <c r="AR75" s="11">
        <f t="shared" si="18"/>
        <v>18.543703824014198</v>
      </c>
      <c r="AS75" s="11">
        <f t="shared" si="8"/>
        <v>5.215922968256625</v>
      </c>
      <c r="AT75" s="11">
        <f t="shared" si="19"/>
        <v>23.759626792270822</v>
      </c>
      <c r="AV75" t="str">
        <f t="shared" si="10"/>
        <v>Small Industrial</v>
      </c>
    </row>
    <row r="76" spans="1:48" x14ac:dyDescent="0.25">
      <c r="A76" s="2" t="s">
        <v>4</v>
      </c>
      <c r="B76" s="2">
        <v>61967</v>
      </c>
      <c r="C76" s="2"/>
      <c r="D76" s="9">
        <v>120</v>
      </c>
      <c r="E76" s="9">
        <v>143</v>
      </c>
      <c r="F76" s="9">
        <v>204</v>
      </c>
      <c r="G76" s="9">
        <v>211</v>
      </c>
      <c r="H76" s="9">
        <v>261</v>
      </c>
      <c r="I76" s="9">
        <v>2765</v>
      </c>
      <c r="J76" s="9">
        <v>16004</v>
      </c>
      <c r="K76" s="9">
        <v>21485</v>
      </c>
      <c r="L76" s="9">
        <v>4062</v>
      </c>
      <c r="M76" s="9">
        <v>115</v>
      </c>
      <c r="N76" s="9">
        <v>258</v>
      </c>
      <c r="O76" s="9">
        <v>307</v>
      </c>
      <c r="P76"/>
      <c r="Q76" s="11">
        <v>6.5</v>
      </c>
      <c r="R76" s="11">
        <v>5.3</v>
      </c>
      <c r="S76" s="11">
        <v>7.8</v>
      </c>
      <c r="T76" s="11">
        <v>4.8</v>
      </c>
      <c r="U76" s="11">
        <v>4.8</v>
      </c>
      <c r="V76" s="11">
        <v>20.399999999999999</v>
      </c>
      <c r="W76" s="11">
        <v>35.200000000000003</v>
      </c>
      <c r="X76" s="11">
        <v>33.5</v>
      </c>
      <c r="Y76" s="11">
        <v>32.299999999999997</v>
      </c>
      <c r="Z76" s="11">
        <v>7</v>
      </c>
      <c r="AA76" s="11">
        <v>7.5</v>
      </c>
      <c r="AB76" s="11">
        <v>2.6</v>
      </c>
      <c r="AC76"/>
      <c r="AD76" s="9">
        <v>9619</v>
      </c>
      <c r="AE76" s="9">
        <f t="shared" si="11"/>
        <v>36316</v>
      </c>
      <c r="AF76" s="4">
        <v>0</v>
      </c>
      <c r="AG76"/>
      <c r="AH76" s="10">
        <v>13712</v>
      </c>
      <c r="AI76" s="9">
        <f t="shared" si="12"/>
        <v>32223</v>
      </c>
      <c r="AJ76">
        <f t="shared" si="13"/>
        <v>167.70000000000002</v>
      </c>
      <c r="AK76"/>
      <c r="AL76" s="9">
        <f t="shared" si="14"/>
        <v>5689.6651999999995</v>
      </c>
      <c r="AM76" s="9"/>
      <c r="AN76" s="9">
        <f t="shared" si="15"/>
        <v>587.35640000000058</v>
      </c>
      <c r="AO76" s="9">
        <f t="shared" si="16"/>
        <v>1045.9008000000001</v>
      </c>
      <c r="AP76" s="2"/>
      <c r="AQ76" s="11">
        <f t="shared" si="17"/>
        <v>10.323215503084446</v>
      </c>
      <c r="AR76" s="11">
        <f t="shared" si="18"/>
        <v>18.382466511386298</v>
      </c>
      <c r="AS76" s="11">
        <f t="shared" si="8"/>
        <v>5.2088285265009979</v>
      </c>
      <c r="AT76" s="11">
        <f t="shared" si="19"/>
        <v>23.591295037887296</v>
      </c>
      <c r="AV76" t="str">
        <f t="shared" si="10"/>
        <v>Small Industrial</v>
      </c>
    </row>
    <row r="77" spans="1:48" x14ac:dyDescent="0.25">
      <c r="A77" s="2" t="s">
        <v>4</v>
      </c>
      <c r="B77" s="2">
        <v>64343</v>
      </c>
      <c r="C77" s="2"/>
      <c r="D77" s="9">
        <v>8350</v>
      </c>
      <c r="E77" s="9">
        <v>7688</v>
      </c>
      <c r="F77" s="9">
        <v>12975</v>
      </c>
      <c r="G77" s="9">
        <v>11123</v>
      </c>
      <c r="H77" s="9">
        <v>9092</v>
      </c>
      <c r="I77" s="9">
        <v>14324</v>
      </c>
      <c r="J77" s="9">
        <v>12276</v>
      </c>
      <c r="K77" s="9">
        <v>7357</v>
      </c>
      <c r="L77" s="9">
        <v>848</v>
      </c>
      <c r="M77" s="9">
        <v>979</v>
      </c>
      <c r="N77" s="9">
        <v>973</v>
      </c>
      <c r="O77" s="9">
        <v>561</v>
      </c>
      <c r="P77"/>
      <c r="Q77" s="11">
        <v>22.9</v>
      </c>
      <c r="R77" s="11">
        <v>23</v>
      </c>
      <c r="S77" s="11">
        <v>23.4</v>
      </c>
      <c r="T77" s="11">
        <v>23.2</v>
      </c>
      <c r="U77" s="11">
        <v>23.3</v>
      </c>
      <c r="V77" s="11">
        <v>23.9</v>
      </c>
      <c r="W77" s="11">
        <v>29</v>
      </c>
      <c r="X77" s="11">
        <v>29.5</v>
      </c>
      <c r="Y77" s="11">
        <v>7.8</v>
      </c>
      <c r="Z77" s="11">
        <v>2.2000000000000002</v>
      </c>
      <c r="AA77" s="11">
        <v>2.2999999999999998</v>
      </c>
      <c r="AB77" s="11">
        <v>2.2000000000000002</v>
      </c>
      <c r="AC77"/>
      <c r="AD77" s="9">
        <v>19361</v>
      </c>
      <c r="AE77" s="9">
        <f t="shared" si="11"/>
        <v>67185</v>
      </c>
      <c r="AF77" s="4">
        <v>0</v>
      </c>
      <c r="AG77"/>
      <c r="AH77" s="10">
        <v>21270</v>
      </c>
      <c r="AI77" s="9">
        <f t="shared" si="12"/>
        <v>65276</v>
      </c>
      <c r="AJ77">
        <f t="shared" si="13"/>
        <v>212.7</v>
      </c>
      <c r="AK77"/>
      <c r="AL77" s="9">
        <f t="shared" si="14"/>
        <v>10469.9336</v>
      </c>
      <c r="AM77" s="9"/>
      <c r="AN77" s="9">
        <f t="shared" si="15"/>
        <v>203.71679999999833</v>
      </c>
      <c r="AO77" s="9">
        <f t="shared" si="16"/>
        <v>1934.9280000000003</v>
      </c>
      <c r="AP77" s="2"/>
      <c r="AQ77" s="11">
        <f t="shared" si="17"/>
        <v>1.9457315373996098</v>
      </c>
      <c r="AR77" s="11">
        <f t="shared" si="18"/>
        <v>18.480804883041479</v>
      </c>
      <c r="AS77" s="11">
        <f t="shared" si="8"/>
        <v>5.2131554148538246</v>
      </c>
      <c r="AT77" s="11">
        <f t="shared" si="19"/>
        <v>23.693960297895302</v>
      </c>
      <c r="AV77" t="str">
        <f t="shared" si="10"/>
        <v>Small Industrial</v>
      </c>
    </row>
    <row r="78" spans="1:48" x14ac:dyDescent="0.25">
      <c r="A78" s="2" t="s">
        <v>4</v>
      </c>
      <c r="B78" s="2">
        <v>66430</v>
      </c>
      <c r="C78" s="2"/>
      <c r="D78" s="9">
        <v>4803</v>
      </c>
      <c r="E78" s="9">
        <v>7224</v>
      </c>
      <c r="F78" s="9">
        <v>8409</v>
      </c>
      <c r="G78" s="9">
        <v>5247</v>
      </c>
      <c r="H78" s="9">
        <v>4017</v>
      </c>
      <c r="I78" s="9">
        <v>4517</v>
      </c>
      <c r="J78" s="9">
        <v>4440</v>
      </c>
      <c r="K78" s="9">
        <v>5341</v>
      </c>
      <c r="L78" s="9">
        <v>43</v>
      </c>
      <c r="M78" s="9">
        <v>59</v>
      </c>
      <c r="N78" s="9">
        <v>205</v>
      </c>
      <c r="O78" s="9">
        <v>142</v>
      </c>
      <c r="P78"/>
      <c r="Q78" s="11">
        <v>11.558</v>
      </c>
      <c r="R78" s="11">
        <v>11.664899999999999</v>
      </c>
      <c r="S78" s="11">
        <v>19.071100000000001</v>
      </c>
      <c r="T78" s="11">
        <v>15.264099999999999</v>
      </c>
      <c r="U78" s="11">
        <v>11.673999999999999</v>
      </c>
      <c r="V78" s="11">
        <v>5.5061</v>
      </c>
      <c r="W78" s="11">
        <v>14.329000000000001</v>
      </c>
      <c r="X78" s="11">
        <v>16.809899999999999</v>
      </c>
      <c r="Y78" s="11">
        <v>13.84</v>
      </c>
      <c r="Z78" s="11">
        <v>0.56389999999999996</v>
      </c>
      <c r="AA78" s="11">
        <v>2.6110000000000002</v>
      </c>
      <c r="AB78" s="11">
        <v>0.55010000000000003</v>
      </c>
      <c r="AC78"/>
      <c r="AD78" s="9">
        <v>16449</v>
      </c>
      <c r="AE78" s="9">
        <f t="shared" si="11"/>
        <v>27998</v>
      </c>
      <c r="AF78" s="4">
        <v>0</v>
      </c>
      <c r="AG78"/>
      <c r="AH78" s="10">
        <v>10947.109999999999</v>
      </c>
      <c r="AI78" s="9">
        <f t="shared" si="12"/>
        <v>33499.89</v>
      </c>
      <c r="AJ78">
        <f t="shared" si="13"/>
        <v>123.44210000000002</v>
      </c>
      <c r="AK78"/>
      <c r="AL78" s="9">
        <f t="shared" si="14"/>
        <v>5721.4987999999994</v>
      </c>
      <c r="AM78" s="9"/>
      <c r="AN78" s="9">
        <f t="shared" si="15"/>
        <v>-131.92611599999964</v>
      </c>
      <c r="AO78" s="9">
        <f t="shared" si="16"/>
        <v>806.34240000000023</v>
      </c>
      <c r="AP78" s="2"/>
      <c r="AQ78" s="11">
        <f t="shared" si="17"/>
        <v>-2.3057964462039151</v>
      </c>
      <c r="AR78" s="11">
        <f t="shared" si="18"/>
        <v>14.093202291679241</v>
      </c>
      <c r="AS78" s="11">
        <f t="shared" si="8"/>
        <v>5.0201009008338868</v>
      </c>
      <c r="AT78" s="11">
        <f t="shared" si="19"/>
        <v>19.113303192513129</v>
      </c>
      <c r="AV78" t="str">
        <f t="shared" si="10"/>
        <v>Small Industrial</v>
      </c>
    </row>
    <row r="79" spans="1:48" x14ac:dyDescent="0.25">
      <c r="A79" s="2" t="s">
        <v>4</v>
      </c>
      <c r="B79" s="2">
        <v>66435</v>
      </c>
      <c r="C79" s="2"/>
      <c r="D79" s="9">
        <v>22240</v>
      </c>
      <c r="E79" s="9">
        <v>21360</v>
      </c>
      <c r="F79" s="9">
        <v>25760</v>
      </c>
      <c r="G79" s="9">
        <v>20720</v>
      </c>
      <c r="H79" s="9">
        <v>23200</v>
      </c>
      <c r="I79" s="9">
        <v>21440</v>
      </c>
      <c r="J79" s="9">
        <v>20000</v>
      </c>
      <c r="K79" s="9">
        <v>20560</v>
      </c>
      <c r="L79" s="9">
        <v>25600</v>
      </c>
      <c r="M79" s="9">
        <v>34560</v>
      </c>
      <c r="N79" s="9">
        <v>42800</v>
      </c>
      <c r="O79" s="9">
        <v>27680</v>
      </c>
      <c r="P79"/>
      <c r="Q79" s="11">
        <v>101.8</v>
      </c>
      <c r="R79" s="11">
        <v>110.7</v>
      </c>
      <c r="S79" s="11">
        <v>106.7</v>
      </c>
      <c r="T79" s="11">
        <v>99.8</v>
      </c>
      <c r="U79" s="11">
        <v>102.6</v>
      </c>
      <c r="V79" s="11">
        <v>108.6</v>
      </c>
      <c r="W79" s="11">
        <v>104.9</v>
      </c>
      <c r="X79" s="11">
        <v>95.8</v>
      </c>
      <c r="Y79" s="11">
        <v>111.7</v>
      </c>
      <c r="Z79" s="11">
        <v>119.2</v>
      </c>
      <c r="AA79" s="11">
        <v>136.4</v>
      </c>
      <c r="AB79" s="11">
        <v>120.1</v>
      </c>
      <c r="AC79"/>
      <c r="AD79" s="9">
        <v>24000</v>
      </c>
      <c r="AE79" s="9">
        <f t="shared" si="11"/>
        <v>281920</v>
      </c>
      <c r="AF79" s="4">
        <v>0</v>
      </c>
      <c r="AG79"/>
      <c r="AH79" s="10">
        <v>131830</v>
      </c>
      <c r="AI79" s="9">
        <f t="shared" si="12"/>
        <v>174090</v>
      </c>
      <c r="AJ79">
        <f t="shared" si="13"/>
        <v>1318.3</v>
      </c>
      <c r="AK79"/>
      <c r="AL79" s="9">
        <f t="shared" si="14"/>
        <v>34910.175999999999</v>
      </c>
      <c r="AM79" s="9"/>
      <c r="AN79" s="9">
        <f t="shared" si="15"/>
        <v>11791.343999999997</v>
      </c>
      <c r="AO79" s="9">
        <f t="shared" si="16"/>
        <v>8119.2960000000021</v>
      </c>
      <c r="AP79" s="2"/>
      <c r="AQ79" s="11">
        <f t="shared" si="17"/>
        <v>33.776237621947246</v>
      </c>
      <c r="AR79" s="11">
        <f t="shared" si="18"/>
        <v>23.257677073870962</v>
      </c>
      <c r="AS79" s="11">
        <f t="shared" si="8"/>
        <v>5.4233377912503231</v>
      </c>
      <c r="AT79" s="11">
        <f t="shared" si="19"/>
        <v>28.681014865121284</v>
      </c>
      <c r="AV79" t="str">
        <f t="shared" si="10"/>
        <v>Residential</v>
      </c>
    </row>
    <row r="80" spans="1:48" x14ac:dyDescent="0.25">
      <c r="A80" s="2" t="s">
        <v>4</v>
      </c>
      <c r="B80" s="2">
        <v>69060</v>
      </c>
      <c r="C80" s="2"/>
      <c r="D80" s="9">
        <v>31840</v>
      </c>
      <c r="E80" s="9">
        <v>15680</v>
      </c>
      <c r="F80" s="9">
        <v>18880</v>
      </c>
      <c r="G80" s="9">
        <v>45920</v>
      </c>
      <c r="H80" s="9">
        <v>56320</v>
      </c>
      <c r="I80" s="9">
        <v>44800</v>
      </c>
      <c r="J80" s="9">
        <v>39200</v>
      </c>
      <c r="K80" s="9">
        <v>45440</v>
      </c>
      <c r="L80" s="9">
        <v>12160</v>
      </c>
      <c r="M80" s="9">
        <v>1600</v>
      </c>
      <c r="N80" s="9">
        <v>1600</v>
      </c>
      <c r="O80" s="9">
        <v>8960</v>
      </c>
      <c r="P80"/>
      <c r="Q80" s="11">
        <v>86.7</v>
      </c>
      <c r="R80" s="11">
        <v>93.4</v>
      </c>
      <c r="S80" s="11">
        <v>63.4</v>
      </c>
      <c r="T80" s="11">
        <v>140.6</v>
      </c>
      <c r="U80" s="11">
        <v>143.5</v>
      </c>
      <c r="V80" s="11">
        <v>138.6</v>
      </c>
      <c r="W80" s="11">
        <v>132.80000000000001</v>
      </c>
      <c r="X80" s="11">
        <v>143</v>
      </c>
      <c r="Y80" s="11">
        <v>126.2</v>
      </c>
      <c r="Z80" s="11">
        <v>13.3</v>
      </c>
      <c r="AA80" s="11">
        <v>11.2</v>
      </c>
      <c r="AB80" s="11">
        <v>41.6</v>
      </c>
      <c r="AC80"/>
      <c r="AD80" s="9">
        <v>23200</v>
      </c>
      <c r="AE80" s="9">
        <f t="shared" si="11"/>
        <v>299200</v>
      </c>
      <c r="AF80" s="4">
        <v>0</v>
      </c>
      <c r="AG80"/>
      <c r="AH80" s="10">
        <v>112970</v>
      </c>
      <c r="AI80" s="9">
        <f t="shared" si="12"/>
        <v>209430</v>
      </c>
      <c r="AJ80">
        <f t="shared" si="13"/>
        <v>1134.3</v>
      </c>
      <c r="AK80"/>
      <c r="AL80" s="9">
        <f t="shared" si="14"/>
        <v>36713.120000000003</v>
      </c>
      <c r="AM80" s="9"/>
      <c r="AN80" s="9">
        <f t="shared" si="15"/>
        <v>8426.2039999999979</v>
      </c>
      <c r="AO80" s="9">
        <f t="shared" si="16"/>
        <v>8616.9600000000009</v>
      </c>
      <c r="AP80" s="2"/>
      <c r="AQ80" s="11">
        <f t="shared" si="17"/>
        <v>22.951478926334776</v>
      </c>
      <c r="AR80" s="11">
        <f t="shared" si="18"/>
        <v>23.47106429527101</v>
      </c>
      <c r="AS80" s="11">
        <f t="shared" si="8"/>
        <v>5.4327268289919255</v>
      </c>
      <c r="AT80" s="11">
        <f t="shared" si="19"/>
        <v>28.903791124262934</v>
      </c>
      <c r="AV80" t="str">
        <f t="shared" si="10"/>
        <v>Small Industrial</v>
      </c>
    </row>
    <row r="81" spans="1:48" x14ac:dyDescent="0.25">
      <c r="A81" s="2" t="s">
        <v>4</v>
      </c>
      <c r="B81" s="2">
        <v>69914</v>
      </c>
      <c r="C81" s="2"/>
      <c r="D81" s="9">
        <v>7360</v>
      </c>
      <c r="E81" s="9">
        <v>5440</v>
      </c>
      <c r="F81" s="9">
        <v>7440</v>
      </c>
      <c r="G81" s="9">
        <v>9040</v>
      </c>
      <c r="H81" s="9">
        <v>13680</v>
      </c>
      <c r="I81" s="9">
        <v>18640</v>
      </c>
      <c r="J81" s="9">
        <v>19680</v>
      </c>
      <c r="K81" s="9">
        <v>6880</v>
      </c>
      <c r="L81" s="9">
        <v>320</v>
      </c>
      <c r="M81" s="9">
        <v>160</v>
      </c>
      <c r="N81" s="9">
        <v>160</v>
      </c>
      <c r="O81" s="9">
        <v>240</v>
      </c>
      <c r="P81"/>
      <c r="Q81" s="11">
        <v>38</v>
      </c>
      <c r="R81" s="11">
        <v>46.6</v>
      </c>
      <c r="S81" s="11">
        <v>48.3</v>
      </c>
      <c r="T81" s="11">
        <v>60.4</v>
      </c>
      <c r="U81" s="11">
        <v>57.9</v>
      </c>
      <c r="V81" s="11">
        <v>65</v>
      </c>
      <c r="W81" s="11">
        <v>62</v>
      </c>
      <c r="X81" s="11">
        <v>48.3</v>
      </c>
      <c r="Y81" s="11">
        <v>12.5</v>
      </c>
      <c r="Z81" s="11">
        <v>7.3</v>
      </c>
      <c r="AA81" s="11">
        <v>12.8</v>
      </c>
      <c r="AB81" s="11">
        <v>13.7</v>
      </c>
      <c r="AC81"/>
      <c r="AD81" s="9">
        <v>16880</v>
      </c>
      <c r="AE81" s="9">
        <f t="shared" si="11"/>
        <v>72160</v>
      </c>
      <c r="AF81" s="4">
        <v>0</v>
      </c>
      <c r="AG81"/>
      <c r="AH81" s="10">
        <v>43530</v>
      </c>
      <c r="AI81" s="9">
        <f t="shared" si="12"/>
        <v>45510</v>
      </c>
      <c r="AJ81">
        <f t="shared" si="13"/>
        <v>472.8</v>
      </c>
      <c r="AK81"/>
      <c r="AL81" s="9">
        <f t="shared" si="14"/>
        <v>10674.815999999999</v>
      </c>
      <c r="AM81" s="9"/>
      <c r="AN81" s="9">
        <f t="shared" si="15"/>
        <v>4015.0619999999999</v>
      </c>
      <c r="AO81" s="9">
        <f t="shared" si="16"/>
        <v>2078.2080000000005</v>
      </c>
      <c r="AP81" s="2"/>
      <c r="AQ81" s="11">
        <f t="shared" si="17"/>
        <v>37.612470322673481</v>
      </c>
      <c r="AR81" s="11">
        <f t="shared" si="18"/>
        <v>19.468326198784137</v>
      </c>
      <c r="AS81" s="11">
        <f t="shared" ref="AS81:AS102" si="20">4.4*(1+AR81/100)</f>
        <v>5.2566063527465028</v>
      </c>
      <c r="AT81" s="11">
        <f t="shared" si="19"/>
        <v>24.724932551530639</v>
      </c>
      <c r="AV81" t="str">
        <f t="shared" ref="AV81:AV102" si="21">IF(AT81&lt;=AQ81,"Residential","Small Industrial")</f>
        <v>Residential</v>
      </c>
    </row>
    <row r="82" spans="1:48" x14ac:dyDescent="0.25">
      <c r="A82" s="2" t="s">
        <v>4</v>
      </c>
      <c r="B82" s="2">
        <v>71421</v>
      </c>
      <c r="C82" s="2"/>
      <c r="D82" s="9">
        <v>2880</v>
      </c>
      <c r="E82" s="9">
        <v>4500</v>
      </c>
      <c r="F82" s="9">
        <v>4020</v>
      </c>
      <c r="G82" s="9">
        <v>3960</v>
      </c>
      <c r="H82" s="9">
        <v>5100</v>
      </c>
      <c r="I82" s="9">
        <v>10080</v>
      </c>
      <c r="J82" s="9">
        <v>10020</v>
      </c>
      <c r="K82" s="9">
        <v>9420</v>
      </c>
      <c r="L82" s="9">
        <v>3180</v>
      </c>
      <c r="M82" s="9">
        <v>4320</v>
      </c>
      <c r="N82" s="9">
        <v>1920</v>
      </c>
      <c r="O82" s="9">
        <v>1680</v>
      </c>
      <c r="P82"/>
      <c r="Q82" s="11">
        <v>23</v>
      </c>
      <c r="R82" s="11">
        <v>25.4</v>
      </c>
      <c r="S82" s="11">
        <v>22.7</v>
      </c>
      <c r="T82" s="11">
        <v>15.4</v>
      </c>
      <c r="U82" s="11">
        <v>25</v>
      </c>
      <c r="V82" s="11">
        <v>28.5</v>
      </c>
      <c r="W82" s="11">
        <v>23.7</v>
      </c>
      <c r="X82" s="11">
        <v>46.3</v>
      </c>
      <c r="Y82" s="11">
        <v>30.7</v>
      </c>
      <c r="Z82" s="11">
        <v>20.6</v>
      </c>
      <c r="AA82" s="11">
        <v>12.7</v>
      </c>
      <c r="AB82" s="11">
        <v>15.4</v>
      </c>
      <c r="AC82"/>
      <c r="AD82" s="9">
        <v>23600</v>
      </c>
      <c r="AE82" s="9">
        <f t="shared" si="11"/>
        <v>37480</v>
      </c>
      <c r="AF82" s="4">
        <v>0</v>
      </c>
      <c r="AG82"/>
      <c r="AH82" s="10">
        <v>28940</v>
      </c>
      <c r="AI82" s="9">
        <f t="shared" si="12"/>
        <v>32140</v>
      </c>
      <c r="AJ82">
        <f t="shared" si="13"/>
        <v>289.39999999999998</v>
      </c>
      <c r="AK82"/>
      <c r="AL82" s="9">
        <f t="shared" si="14"/>
        <v>7770.384</v>
      </c>
      <c r="AM82" s="9"/>
      <c r="AN82" s="9">
        <f t="shared" si="15"/>
        <v>1968.8639999999996</v>
      </c>
      <c r="AO82" s="9">
        <f t="shared" si="16"/>
        <v>1079.4240000000002</v>
      </c>
      <c r="AP82" s="2"/>
      <c r="AQ82" s="11">
        <f t="shared" si="17"/>
        <v>25.338052791213403</v>
      </c>
      <c r="AR82" s="11">
        <f t="shared" si="18"/>
        <v>13.891514241767204</v>
      </c>
      <c r="AS82" s="11">
        <f t="shared" si="20"/>
        <v>5.0112266266377574</v>
      </c>
      <c r="AT82" s="11">
        <f t="shared" si="19"/>
        <v>18.902740868404962</v>
      </c>
      <c r="AV82" t="str">
        <f t="shared" si="21"/>
        <v>Residential</v>
      </c>
    </row>
    <row r="83" spans="1:48" x14ac:dyDescent="0.25">
      <c r="A83" s="2" t="s">
        <v>4</v>
      </c>
      <c r="B83" s="2">
        <v>72705</v>
      </c>
      <c r="C83" s="2"/>
      <c r="D83" s="9">
        <v>10773</v>
      </c>
      <c r="E83" s="9">
        <v>16064</v>
      </c>
      <c r="F83" s="9">
        <v>10430</v>
      </c>
      <c r="G83" s="9">
        <v>8450</v>
      </c>
      <c r="H83" s="9">
        <v>9947</v>
      </c>
      <c r="I83" s="9">
        <v>12379</v>
      </c>
      <c r="J83" s="9">
        <v>17516</v>
      </c>
      <c r="K83" s="9">
        <v>29727</v>
      </c>
      <c r="L83" s="9">
        <v>13569</v>
      </c>
      <c r="M83" s="9">
        <v>1014</v>
      </c>
      <c r="N83" s="9">
        <v>2893</v>
      </c>
      <c r="O83" s="9">
        <v>11963</v>
      </c>
      <c r="P83"/>
      <c r="Q83" s="11">
        <v>62</v>
      </c>
      <c r="R83" s="11">
        <v>63.1</v>
      </c>
      <c r="S83" s="11">
        <v>43</v>
      </c>
      <c r="T83" s="11">
        <v>39.299999999999997</v>
      </c>
      <c r="U83" s="11">
        <v>39.9</v>
      </c>
      <c r="V83" s="11">
        <v>37.799999999999997</v>
      </c>
      <c r="W83" s="11">
        <v>39.700000000000003</v>
      </c>
      <c r="X83" s="11">
        <v>50.6</v>
      </c>
      <c r="Y83" s="11">
        <v>77.8</v>
      </c>
      <c r="Z83" s="11">
        <v>8.1999999999999993</v>
      </c>
      <c r="AA83" s="11">
        <v>38.5</v>
      </c>
      <c r="AB83" s="11">
        <v>32.4</v>
      </c>
      <c r="AC83"/>
      <c r="AD83" s="9">
        <v>23014</v>
      </c>
      <c r="AE83" s="9">
        <f t="shared" si="11"/>
        <v>121711</v>
      </c>
      <c r="AF83" s="4">
        <v>0</v>
      </c>
      <c r="AG83"/>
      <c r="AH83" s="10">
        <v>52273</v>
      </c>
      <c r="AI83" s="9">
        <f t="shared" si="12"/>
        <v>92452</v>
      </c>
      <c r="AJ83">
        <f t="shared" si="13"/>
        <v>532.29999999999995</v>
      </c>
      <c r="AK83"/>
      <c r="AL83" s="9">
        <f t="shared" si="14"/>
        <v>17021.373199999998</v>
      </c>
      <c r="AM83" s="9"/>
      <c r="AN83" s="9">
        <f t="shared" si="15"/>
        <v>3544.8521999999975</v>
      </c>
      <c r="AO83" s="9">
        <f t="shared" si="16"/>
        <v>3505.2768000000005</v>
      </c>
      <c r="AP83" s="2"/>
      <c r="AQ83" s="11">
        <f t="shared" si="17"/>
        <v>20.825888477669931</v>
      </c>
      <c r="AR83" s="11">
        <f t="shared" si="18"/>
        <v>20.593384322247285</v>
      </c>
      <c r="AS83" s="11">
        <f t="shared" si="20"/>
        <v>5.3061089101788808</v>
      </c>
      <c r="AT83" s="11">
        <f t="shared" si="19"/>
        <v>25.899493232426167</v>
      </c>
      <c r="AV83" t="str">
        <f t="shared" si="21"/>
        <v>Small Industrial</v>
      </c>
    </row>
    <row r="84" spans="1:48" x14ac:dyDescent="0.25">
      <c r="A84" s="2" t="s">
        <v>4</v>
      </c>
      <c r="B84" s="2">
        <v>74683</v>
      </c>
      <c r="C84" s="2"/>
      <c r="D84" s="9">
        <v>160</v>
      </c>
      <c r="E84" s="9">
        <v>160</v>
      </c>
      <c r="F84" s="9">
        <v>240</v>
      </c>
      <c r="G84" s="9">
        <v>160</v>
      </c>
      <c r="H84" s="9">
        <v>160</v>
      </c>
      <c r="I84" s="9">
        <v>240</v>
      </c>
      <c r="J84" s="9">
        <v>240</v>
      </c>
      <c r="K84" s="9">
        <v>560</v>
      </c>
      <c r="L84" s="9">
        <v>720</v>
      </c>
      <c r="M84" s="9">
        <v>720</v>
      </c>
      <c r="N84" s="9">
        <v>2400</v>
      </c>
      <c r="O84" s="9">
        <v>15440</v>
      </c>
      <c r="P84"/>
      <c r="Q84" s="11">
        <v>0.6</v>
      </c>
      <c r="R84" s="11">
        <v>0.6</v>
      </c>
      <c r="S84" s="11">
        <v>1.3</v>
      </c>
      <c r="T84" s="11">
        <v>1.6</v>
      </c>
      <c r="U84" s="11">
        <v>0.6</v>
      </c>
      <c r="V84" s="11">
        <v>0.6</v>
      </c>
      <c r="W84" s="11">
        <v>0.6</v>
      </c>
      <c r="X84" s="11">
        <v>2.6</v>
      </c>
      <c r="Y84" s="11">
        <v>1.6</v>
      </c>
      <c r="Z84" s="11">
        <v>6.7</v>
      </c>
      <c r="AA84" s="11">
        <v>35.4</v>
      </c>
      <c r="AB84" s="11">
        <v>37.799999999999997</v>
      </c>
      <c r="AC84"/>
      <c r="AD84" s="9">
        <v>7360</v>
      </c>
      <c r="AE84" s="9">
        <f t="shared" si="11"/>
        <v>13840</v>
      </c>
      <c r="AF84" s="4">
        <v>0</v>
      </c>
      <c r="AG84"/>
      <c r="AH84" s="10">
        <v>7860</v>
      </c>
      <c r="AI84" s="9">
        <f t="shared" si="12"/>
        <v>13340</v>
      </c>
      <c r="AJ84">
        <f t="shared" si="13"/>
        <v>90</v>
      </c>
      <c r="AK84"/>
      <c r="AL84" s="9">
        <f t="shared" si="14"/>
        <v>2883.9679999999998</v>
      </c>
      <c r="AM84" s="9"/>
      <c r="AN84" s="9">
        <f t="shared" si="15"/>
        <v>235.38000000000011</v>
      </c>
      <c r="AO84" s="9">
        <f t="shared" si="16"/>
        <v>398.5920000000001</v>
      </c>
      <c r="AP84" s="2"/>
      <c r="AQ84" s="11">
        <f t="shared" si="17"/>
        <v>8.1616716967733396</v>
      </c>
      <c r="AR84" s="11">
        <f t="shared" si="18"/>
        <v>13.820957791487288</v>
      </c>
      <c r="AS84" s="11">
        <f t="shared" si="20"/>
        <v>5.0081221428254414</v>
      </c>
      <c r="AT84" s="11">
        <f t="shared" si="19"/>
        <v>18.82907993431273</v>
      </c>
      <c r="AV84" t="str">
        <f t="shared" si="21"/>
        <v>Small Industrial</v>
      </c>
    </row>
    <row r="85" spans="1:48" x14ac:dyDescent="0.25">
      <c r="A85" s="2" t="s">
        <v>4</v>
      </c>
      <c r="B85" s="2">
        <v>78457</v>
      </c>
      <c r="C85" s="2"/>
      <c r="D85" s="9">
        <v>12960</v>
      </c>
      <c r="E85" s="9">
        <v>7440</v>
      </c>
      <c r="F85" s="9">
        <v>6480</v>
      </c>
      <c r="G85" s="9">
        <v>11280</v>
      </c>
      <c r="H85" s="9">
        <v>11760</v>
      </c>
      <c r="I85" s="9">
        <v>9840</v>
      </c>
      <c r="J85" s="9">
        <v>13440</v>
      </c>
      <c r="K85" s="9">
        <v>12240</v>
      </c>
      <c r="L85" s="9">
        <v>7440</v>
      </c>
      <c r="M85" s="9">
        <v>6240</v>
      </c>
      <c r="N85" s="9">
        <v>14160</v>
      </c>
      <c r="O85" s="9">
        <v>8400</v>
      </c>
      <c r="P85"/>
      <c r="Q85" s="11">
        <v>44.6</v>
      </c>
      <c r="R85" s="11">
        <v>38.200000000000003</v>
      </c>
      <c r="S85" s="11">
        <v>23.5</v>
      </c>
      <c r="T85" s="11">
        <v>32.6</v>
      </c>
      <c r="U85" s="11">
        <v>33.1</v>
      </c>
      <c r="V85" s="11">
        <v>27.6</v>
      </c>
      <c r="W85" s="11">
        <v>42.5</v>
      </c>
      <c r="X85" s="11">
        <v>48.2</v>
      </c>
      <c r="Y85" s="11">
        <v>45.4</v>
      </c>
      <c r="Z85" s="11">
        <v>21.8</v>
      </c>
      <c r="AA85" s="11">
        <v>33.6</v>
      </c>
      <c r="AB85" s="11">
        <v>29.5</v>
      </c>
      <c r="AC85"/>
      <c r="AD85" s="9">
        <v>24000</v>
      </c>
      <c r="AE85" s="9">
        <f t="shared" si="11"/>
        <v>97680</v>
      </c>
      <c r="AF85" s="4">
        <v>0</v>
      </c>
      <c r="AG85"/>
      <c r="AH85" s="10">
        <v>42060</v>
      </c>
      <c r="AI85" s="9">
        <f t="shared" si="12"/>
        <v>79620</v>
      </c>
      <c r="AJ85">
        <f t="shared" si="13"/>
        <v>420.6</v>
      </c>
      <c r="AK85"/>
      <c r="AL85" s="9">
        <f t="shared" si="14"/>
        <v>14496.384</v>
      </c>
      <c r="AM85" s="9"/>
      <c r="AN85" s="9">
        <f t="shared" si="15"/>
        <v>2435.7119999999977</v>
      </c>
      <c r="AO85" s="9">
        <f t="shared" si="16"/>
        <v>2813.1840000000007</v>
      </c>
      <c r="AP85" s="2"/>
      <c r="AQ85" s="11">
        <f t="shared" si="17"/>
        <v>16.802203915128061</v>
      </c>
      <c r="AR85" s="11">
        <f t="shared" si="18"/>
        <v>19.406108447458351</v>
      </c>
      <c r="AS85" s="11">
        <f t="shared" si="20"/>
        <v>5.2538687716881682</v>
      </c>
      <c r="AT85" s="11">
        <f t="shared" si="19"/>
        <v>24.659977219146519</v>
      </c>
      <c r="AV85" t="str">
        <f t="shared" si="21"/>
        <v>Small Industrial</v>
      </c>
    </row>
    <row r="86" spans="1:48" x14ac:dyDescent="0.25">
      <c r="A86" s="2" t="s">
        <v>4</v>
      </c>
      <c r="B86" s="2">
        <v>80557</v>
      </c>
      <c r="C86" s="2"/>
      <c r="D86" s="9">
        <v>840</v>
      </c>
      <c r="E86" s="9">
        <v>3540</v>
      </c>
      <c r="F86" s="9">
        <v>16380</v>
      </c>
      <c r="G86" s="9">
        <v>23460</v>
      </c>
      <c r="H86" s="9">
        <v>19500</v>
      </c>
      <c r="I86" s="9">
        <v>20640</v>
      </c>
      <c r="J86" s="9">
        <v>18780</v>
      </c>
      <c r="K86" s="9">
        <v>6000</v>
      </c>
      <c r="L86" s="9">
        <v>1080</v>
      </c>
      <c r="M86" s="9">
        <v>540</v>
      </c>
      <c r="N86" s="9">
        <v>300</v>
      </c>
      <c r="O86" s="9">
        <v>420</v>
      </c>
      <c r="P86"/>
      <c r="Q86" s="11">
        <v>19.600000000000001</v>
      </c>
      <c r="R86" s="11">
        <v>23.5</v>
      </c>
      <c r="S86" s="11">
        <v>40.299999999999997</v>
      </c>
      <c r="T86" s="11">
        <v>41.7</v>
      </c>
      <c r="U86" s="11">
        <v>41.5</v>
      </c>
      <c r="V86" s="11">
        <v>36.700000000000003</v>
      </c>
      <c r="W86" s="11">
        <v>37</v>
      </c>
      <c r="X86" s="11">
        <v>28.3</v>
      </c>
      <c r="Y86" s="11">
        <v>26.2</v>
      </c>
      <c r="Z86" s="11">
        <v>8.6</v>
      </c>
      <c r="AA86" s="11">
        <v>3.6</v>
      </c>
      <c r="AB86" s="11">
        <v>7.1</v>
      </c>
      <c r="AC86"/>
      <c r="AD86" s="9">
        <v>17180</v>
      </c>
      <c r="AE86" s="9">
        <f t="shared" si="11"/>
        <v>94300</v>
      </c>
      <c r="AF86" s="4">
        <v>0</v>
      </c>
      <c r="AG86"/>
      <c r="AH86" s="10">
        <v>28080</v>
      </c>
      <c r="AI86" s="9">
        <f t="shared" si="12"/>
        <v>83400</v>
      </c>
      <c r="AJ86">
        <f t="shared" si="13"/>
        <v>314.10000000000008</v>
      </c>
      <c r="AK86"/>
      <c r="AL86" s="9">
        <f t="shared" si="14"/>
        <v>13169.807999999999</v>
      </c>
      <c r="AM86" s="9"/>
      <c r="AN86" s="9">
        <f t="shared" si="15"/>
        <v>935.39400000000205</v>
      </c>
      <c r="AO86" s="9">
        <f t="shared" si="16"/>
        <v>2715.8400000000006</v>
      </c>
      <c r="AP86" s="2"/>
      <c r="AQ86" s="11">
        <f t="shared" si="17"/>
        <v>7.1025636820218034</v>
      </c>
      <c r="AR86" s="11">
        <f t="shared" si="18"/>
        <v>20.621712936133928</v>
      </c>
      <c r="AS86" s="11">
        <f t="shared" si="20"/>
        <v>5.3073553691898931</v>
      </c>
      <c r="AT86" s="11">
        <f t="shared" si="19"/>
        <v>25.92906830532382</v>
      </c>
      <c r="AV86" t="str">
        <f t="shared" si="21"/>
        <v>Small Industrial</v>
      </c>
    </row>
    <row r="87" spans="1:48" x14ac:dyDescent="0.25">
      <c r="A87" s="2" t="s">
        <v>4</v>
      </c>
      <c r="B87" s="2">
        <v>81757</v>
      </c>
      <c r="C87" s="2"/>
      <c r="D87" s="9">
        <v>19920</v>
      </c>
      <c r="E87" s="9">
        <v>20160</v>
      </c>
      <c r="F87" s="9">
        <v>17640</v>
      </c>
      <c r="G87" s="9">
        <v>18960</v>
      </c>
      <c r="H87" s="9">
        <v>20760</v>
      </c>
      <c r="I87" s="9">
        <v>21000</v>
      </c>
      <c r="J87" s="9">
        <v>22800</v>
      </c>
      <c r="K87" s="9">
        <v>23640</v>
      </c>
      <c r="L87" s="9">
        <v>4080</v>
      </c>
      <c r="M87" s="9">
        <v>240</v>
      </c>
      <c r="N87" s="9">
        <v>240</v>
      </c>
      <c r="O87" s="9">
        <v>120</v>
      </c>
      <c r="P87"/>
      <c r="Q87" s="11">
        <v>36.5</v>
      </c>
      <c r="R87" s="11">
        <v>38</v>
      </c>
      <c r="S87" s="11">
        <v>33.700000000000003</v>
      </c>
      <c r="T87" s="11">
        <v>39</v>
      </c>
      <c r="U87" s="11">
        <v>38.6</v>
      </c>
      <c r="V87" s="11">
        <v>53.6</v>
      </c>
      <c r="W87" s="11">
        <v>63</v>
      </c>
      <c r="X87" s="11">
        <v>49</v>
      </c>
      <c r="Y87" s="11">
        <v>44.8</v>
      </c>
      <c r="Z87" s="11">
        <v>3.6</v>
      </c>
      <c r="AA87" s="11">
        <v>8.8000000000000007</v>
      </c>
      <c r="AB87" s="11">
        <v>7.9</v>
      </c>
      <c r="AC87"/>
      <c r="AD87" s="9">
        <v>18600</v>
      </c>
      <c r="AE87" s="9">
        <f t="shared" si="11"/>
        <v>150960</v>
      </c>
      <c r="AF87" s="4">
        <v>0</v>
      </c>
      <c r="AG87"/>
      <c r="AH87" s="10">
        <v>39820</v>
      </c>
      <c r="AI87" s="9">
        <f t="shared" si="12"/>
        <v>129740</v>
      </c>
      <c r="AJ87">
        <f t="shared" si="13"/>
        <v>416.5</v>
      </c>
      <c r="AK87"/>
      <c r="AL87" s="9">
        <f t="shared" si="14"/>
        <v>19645.967999999997</v>
      </c>
      <c r="AM87" s="9"/>
      <c r="AN87" s="9">
        <f t="shared" si="15"/>
        <v>1108.9020000000019</v>
      </c>
      <c r="AO87" s="9">
        <f t="shared" si="16"/>
        <v>4347.648000000001</v>
      </c>
      <c r="AP87" s="2"/>
      <c r="AQ87" s="11">
        <f t="shared" si="17"/>
        <v>5.6444253599517316</v>
      </c>
      <c r="AR87" s="11">
        <f t="shared" si="18"/>
        <v>22.12997598285817</v>
      </c>
      <c r="AS87" s="11">
        <f t="shared" si="20"/>
        <v>5.3737189432457599</v>
      </c>
      <c r="AT87" s="11">
        <f t="shared" si="19"/>
        <v>27.503694926103929</v>
      </c>
      <c r="AV87" t="str">
        <f t="shared" si="21"/>
        <v>Small Industrial</v>
      </c>
    </row>
    <row r="88" spans="1:48" x14ac:dyDescent="0.25">
      <c r="A88" s="2" t="s">
        <v>4</v>
      </c>
      <c r="B88" s="2">
        <v>83947</v>
      </c>
      <c r="C88" s="2"/>
      <c r="D88" s="9">
        <v>14160</v>
      </c>
      <c r="E88" s="9">
        <v>10200</v>
      </c>
      <c r="F88" s="9">
        <v>12960</v>
      </c>
      <c r="G88" s="9">
        <v>37080</v>
      </c>
      <c r="H88" s="9">
        <v>42240</v>
      </c>
      <c r="I88" s="9">
        <v>41160</v>
      </c>
      <c r="J88" s="9">
        <v>35520</v>
      </c>
      <c r="K88" s="9">
        <v>23160</v>
      </c>
      <c r="L88" s="9">
        <v>1920</v>
      </c>
      <c r="M88" s="9">
        <v>720</v>
      </c>
      <c r="N88" s="9">
        <v>7080</v>
      </c>
      <c r="O88" s="9">
        <v>20160</v>
      </c>
      <c r="P88"/>
      <c r="Q88" s="11">
        <v>56</v>
      </c>
      <c r="R88" s="11">
        <v>43.6</v>
      </c>
      <c r="S88" s="11">
        <v>47</v>
      </c>
      <c r="T88" s="11">
        <v>67.099999999999994</v>
      </c>
      <c r="U88" s="11">
        <v>77.599999999999994</v>
      </c>
      <c r="V88" s="11">
        <v>72</v>
      </c>
      <c r="W88" s="11">
        <v>72</v>
      </c>
      <c r="X88" s="11">
        <v>71.400000000000006</v>
      </c>
      <c r="Y88" s="11">
        <v>8</v>
      </c>
      <c r="Z88" s="11">
        <v>2.4</v>
      </c>
      <c r="AA88" s="11">
        <v>61.9</v>
      </c>
      <c r="AB88" s="11">
        <v>70.900000000000006</v>
      </c>
      <c r="AC88"/>
      <c r="AD88" s="9">
        <v>22640</v>
      </c>
      <c r="AE88" s="9">
        <f t="shared" si="11"/>
        <v>223720</v>
      </c>
      <c r="AF88" s="4">
        <v>0</v>
      </c>
      <c r="AG88"/>
      <c r="AH88" s="10">
        <v>64990</v>
      </c>
      <c r="AI88" s="9">
        <f t="shared" si="12"/>
        <v>181370</v>
      </c>
      <c r="AJ88">
        <f t="shared" si="13"/>
        <v>649.89999999999986</v>
      </c>
      <c r="AK88"/>
      <c r="AL88" s="9">
        <f t="shared" si="14"/>
        <v>28271.759999999998</v>
      </c>
      <c r="AM88" s="9"/>
      <c r="AN88" s="9">
        <f t="shared" si="15"/>
        <v>2815.4399999999987</v>
      </c>
      <c r="AO88" s="9">
        <f t="shared" si="16"/>
        <v>6443.1360000000013</v>
      </c>
      <c r="AP88" s="2"/>
      <c r="AQ88" s="11">
        <f t="shared" si="17"/>
        <v>9.9584886119576534</v>
      </c>
      <c r="AR88" s="11">
        <f t="shared" si="18"/>
        <v>22.790006706338769</v>
      </c>
      <c r="AS88" s="11">
        <f t="shared" si="20"/>
        <v>5.402760295078906</v>
      </c>
      <c r="AT88" s="11">
        <f t="shared" si="19"/>
        <v>28.192767001417675</v>
      </c>
      <c r="AV88" t="str">
        <f t="shared" si="21"/>
        <v>Small Industrial</v>
      </c>
    </row>
    <row r="89" spans="1:48" x14ac:dyDescent="0.25">
      <c r="A89" s="2" t="s">
        <v>4</v>
      </c>
      <c r="B89" s="2">
        <v>84081</v>
      </c>
      <c r="C89" s="2"/>
      <c r="D89" s="9">
        <v>16800</v>
      </c>
      <c r="E89" s="9">
        <v>4140</v>
      </c>
      <c r="F89" s="9">
        <v>7080</v>
      </c>
      <c r="G89" s="9">
        <v>8760</v>
      </c>
      <c r="H89" s="9">
        <v>10980</v>
      </c>
      <c r="I89" s="9">
        <v>12060</v>
      </c>
      <c r="J89" s="9">
        <v>5880</v>
      </c>
      <c r="K89" s="9">
        <v>18000</v>
      </c>
      <c r="L89" s="9">
        <v>540</v>
      </c>
      <c r="M89" s="9">
        <v>300</v>
      </c>
      <c r="N89" s="9">
        <v>300</v>
      </c>
      <c r="O89" s="9">
        <v>3300</v>
      </c>
      <c r="P89"/>
      <c r="Q89" s="11">
        <v>75.599999999999994</v>
      </c>
      <c r="R89" s="11">
        <v>26.6</v>
      </c>
      <c r="S89" s="11">
        <v>46.7</v>
      </c>
      <c r="T89" s="11">
        <v>55.9</v>
      </c>
      <c r="U89" s="11">
        <v>55.9</v>
      </c>
      <c r="V89" s="11">
        <v>50.9</v>
      </c>
      <c r="W89" s="11">
        <v>45.1</v>
      </c>
      <c r="X89" s="11">
        <v>54</v>
      </c>
      <c r="Y89" s="11">
        <v>21.1</v>
      </c>
      <c r="Z89" s="11">
        <v>4.8</v>
      </c>
      <c r="AA89" s="11">
        <v>1</v>
      </c>
      <c r="AB89" s="11">
        <v>37.200000000000003</v>
      </c>
      <c r="AC89"/>
      <c r="AD89" s="9">
        <v>19140</v>
      </c>
      <c r="AE89" s="9">
        <f t="shared" si="11"/>
        <v>69000</v>
      </c>
      <c r="AF89" s="4">
        <v>0</v>
      </c>
      <c r="AG89"/>
      <c r="AH89" s="10">
        <v>45310</v>
      </c>
      <c r="AI89" s="9">
        <f t="shared" si="12"/>
        <v>42830</v>
      </c>
      <c r="AJ89">
        <f t="shared" si="13"/>
        <v>474.8</v>
      </c>
      <c r="AK89"/>
      <c r="AL89" s="9">
        <f t="shared" si="14"/>
        <v>10640.183999999999</v>
      </c>
      <c r="AM89" s="9"/>
      <c r="AN89" s="9">
        <f t="shared" si="15"/>
        <v>4137.8180000000011</v>
      </c>
      <c r="AO89" s="9">
        <f t="shared" si="16"/>
        <v>1987.2000000000005</v>
      </c>
      <c r="AP89" s="2"/>
      <c r="AQ89" s="11">
        <f t="shared" si="17"/>
        <v>38.888594407765893</v>
      </c>
      <c r="AR89" s="11">
        <f t="shared" si="18"/>
        <v>18.676368754525303</v>
      </c>
      <c r="AS89" s="11">
        <f t="shared" si="20"/>
        <v>5.2217602251991133</v>
      </c>
      <c r="AT89" s="11">
        <f t="shared" si="19"/>
        <v>23.898128979724415</v>
      </c>
      <c r="AV89" t="str">
        <f t="shared" si="21"/>
        <v>Residential</v>
      </c>
    </row>
    <row r="90" spans="1:48" x14ac:dyDescent="0.25">
      <c r="A90" s="2" t="s">
        <v>4</v>
      </c>
      <c r="B90" s="2">
        <v>87585</v>
      </c>
      <c r="C90" s="2"/>
      <c r="D90" s="9">
        <v>28200</v>
      </c>
      <c r="E90" s="9">
        <v>17880</v>
      </c>
      <c r="F90" s="9">
        <v>15120</v>
      </c>
      <c r="G90" s="9">
        <v>15840</v>
      </c>
      <c r="H90" s="9">
        <v>18120</v>
      </c>
      <c r="I90" s="9">
        <v>31680</v>
      </c>
      <c r="J90" s="9">
        <v>43200</v>
      </c>
      <c r="K90" s="9">
        <v>28080</v>
      </c>
      <c r="L90" s="9">
        <v>720</v>
      </c>
      <c r="M90" s="9">
        <v>600</v>
      </c>
      <c r="N90" s="9">
        <v>1800</v>
      </c>
      <c r="O90" s="9">
        <v>720</v>
      </c>
      <c r="P90"/>
      <c r="Q90" s="11">
        <v>68.599999999999994</v>
      </c>
      <c r="R90" s="11">
        <v>60.4</v>
      </c>
      <c r="S90" s="11">
        <v>61.2</v>
      </c>
      <c r="T90" s="11">
        <v>64.2</v>
      </c>
      <c r="U90" s="11">
        <v>61.8</v>
      </c>
      <c r="V90" s="11">
        <v>65.900000000000006</v>
      </c>
      <c r="W90" s="11">
        <v>86.3</v>
      </c>
      <c r="X90" s="11">
        <v>84.8</v>
      </c>
      <c r="Y90" s="11">
        <v>17.899999999999999</v>
      </c>
      <c r="Z90" s="11">
        <v>9.1</v>
      </c>
      <c r="AA90" s="11">
        <v>9.5</v>
      </c>
      <c r="AB90" s="11">
        <v>3.6</v>
      </c>
      <c r="AC90"/>
      <c r="AD90" s="9">
        <v>19840</v>
      </c>
      <c r="AE90" s="9">
        <f t="shared" si="11"/>
        <v>182120</v>
      </c>
      <c r="AF90" s="4">
        <v>0</v>
      </c>
      <c r="AG90"/>
      <c r="AH90" s="10">
        <v>57950</v>
      </c>
      <c r="AI90" s="9">
        <f t="shared" si="12"/>
        <v>144010</v>
      </c>
      <c r="AJ90">
        <f t="shared" si="13"/>
        <v>593.30000000000007</v>
      </c>
      <c r="AK90"/>
      <c r="AL90" s="9">
        <f t="shared" si="14"/>
        <v>23271.600000000002</v>
      </c>
      <c r="AM90" s="9"/>
      <c r="AN90" s="9">
        <f t="shared" si="15"/>
        <v>3056.051999999996</v>
      </c>
      <c r="AO90" s="9">
        <f t="shared" si="16"/>
        <v>5245.0560000000014</v>
      </c>
      <c r="AP90" s="2"/>
      <c r="AQ90" s="11">
        <f t="shared" si="17"/>
        <v>13.132109524055053</v>
      </c>
      <c r="AR90" s="11">
        <f t="shared" si="18"/>
        <v>22.538441705770126</v>
      </c>
      <c r="AS90" s="11">
        <f t="shared" si="20"/>
        <v>5.391691435053886</v>
      </c>
      <c r="AT90" s="11">
        <f t="shared" si="19"/>
        <v>27.930133140824012</v>
      </c>
      <c r="AV90" t="str">
        <f t="shared" si="21"/>
        <v>Small Industrial</v>
      </c>
    </row>
    <row r="91" spans="1:48" x14ac:dyDescent="0.25">
      <c r="A91" s="2" t="s">
        <v>4</v>
      </c>
      <c r="B91" s="2">
        <v>87941</v>
      </c>
      <c r="C91" s="2"/>
      <c r="D91" s="9">
        <v>16003</v>
      </c>
      <c r="E91" s="9">
        <v>12257</v>
      </c>
      <c r="F91" s="9">
        <v>4025</v>
      </c>
      <c r="G91" s="9">
        <v>3430</v>
      </c>
      <c r="H91" s="9">
        <v>3854</v>
      </c>
      <c r="I91" s="9">
        <v>4014</v>
      </c>
      <c r="J91" s="9">
        <v>4586</v>
      </c>
      <c r="K91" s="9">
        <v>7205</v>
      </c>
      <c r="L91" s="9">
        <v>17771</v>
      </c>
      <c r="M91" s="9">
        <v>16751</v>
      </c>
      <c r="N91" s="9">
        <v>29266</v>
      </c>
      <c r="O91" s="9">
        <v>29592</v>
      </c>
      <c r="P91"/>
      <c r="Q91" s="11">
        <v>55.3</v>
      </c>
      <c r="R91" s="11">
        <v>71.7</v>
      </c>
      <c r="S91" s="11">
        <v>36.5</v>
      </c>
      <c r="T91" s="11">
        <v>35.200000000000003</v>
      </c>
      <c r="U91" s="11">
        <v>36</v>
      </c>
      <c r="V91" s="11">
        <v>35.6</v>
      </c>
      <c r="W91" s="11">
        <v>35.700000000000003</v>
      </c>
      <c r="X91" s="11">
        <v>59.6</v>
      </c>
      <c r="Y91" s="11">
        <v>60.6</v>
      </c>
      <c r="Z91" s="11">
        <v>66.8</v>
      </c>
      <c r="AA91" s="11">
        <v>74</v>
      </c>
      <c r="AB91" s="11">
        <v>74.599999999999994</v>
      </c>
      <c r="AC91"/>
      <c r="AD91" s="9">
        <v>24000</v>
      </c>
      <c r="AE91" s="9">
        <f t="shared" si="11"/>
        <v>124754</v>
      </c>
      <c r="AF91" s="4">
        <v>0</v>
      </c>
      <c r="AG91"/>
      <c r="AH91" s="10">
        <v>64070</v>
      </c>
      <c r="AI91" s="9">
        <f t="shared" si="12"/>
        <v>84684</v>
      </c>
      <c r="AJ91">
        <f t="shared" si="13"/>
        <v>641.6</v>
      </c>
      <c r="AK91"/>
      <c r="AL91" s="9">
        <f t="shared" si="14"/>
        <v>17496.183199999999</v>
      </c>
      <c r="AM91" s="9"/>
      <c r="AN91" s="9">
        <f t="shared" si="15"/>
        <v>5214.0564000000013</v>
      </c>
      <c r="AO91" s="9">
        <f t="shared" si="16"/>
        <v>3592.9152000000008</v>
      </c>
      <c r="AP91" s="2"/>
      <c r="AQ91" s="11">
        <f t="shared" si="17"/>
        <v>29.801107706736868</v>
      </c>
      <c r="AR91" s="11">
        <f t="shared" si="18"/>
        <v>20.535422834392822</v>
      </c>
      <c r="AS91" s="11">
        <f t="shared" si="20"/>
        <v>5.3035586047132846</v>
      </c>
      <c r="AT91" s="11">
        <f t="shared" si="19"/>
        <v>25.838981439106107</v>
      </c>
      <c r="AV91" t="str">
        <f t="shared" si="21"/>
        <v>Residential</v>
      </c>
    </row>
    <row r="92" spans="1:48" x14ac:dyDescent="0.25">
      <c r="A92" s="2" t="s">
        <v>4</v>
      </c>
      <c r="B92" s="2">
        <v>88327</v>
      </c>
      <c r="C92" s="2"/>
      <c r="D92" s="9">
        <v>1760</v>
      </c>
      <c r="E92" s="9">
        <v>4560</v>
      </c>
      <c r="F92" s="9">
        <v>7360</v>
      </c>
      <c r="G92" s="9">
        <v>8800</v>
      </c>
      <c r="H92" s="9">
        <v>9840</v>
      </c>
      <c r="I92" s="9">
        <v>7760</v>
      </c>
      <c r="J92" s="9">
        <v>4000</v>
      </c>
      <c r="K92" s="9">
        <v>960</v>
      </c>
      <c r="L92" s="9">
        <v>1280</v>
      </c>
      <c r="M92" s="9">
        <v>1520</v>
      </c>
      <c r="N92" s="9">
        <v>640</v>
      </c>
      <c r="O92" s="9">
        <v>1120</v>
      </c>
      <c r="P92"/>
      <c r="Q92" s="11">
        <v>13</v>
      </c>
      <c r="R92" s="11">
        <v>45</v>
      </c>
      <c r="S92" s="11">
        <v>48</v>
      </c>
      <c r="T92" s="11">
        <v>49</v>
      </c>
      <c r="U92" s="11">
        <v>49</v>
      </c>
      <c r="V92" s="11">
        <v>51.2</v>
      </c>
      <c r="W92" s="11">
        <v>38.299999999999997</v>
      </c>
      <c r="X92" s="11">
        <v>15.7</v>
      </c>
      <c r="Y92" s="11">
        <v>18.899999999999999</v>
      </c>
      <c r="Z92" s="11">
        <v>17.3</v>
      </c>
      <c r="AA92" s="11">
        <v>5.4</v>
      </c>
      <c r="AB92" s="11">
        <v>7</v>
      </c>
      <c r="AC92"/>
      <c r="AD92" s="9">
        <v>19280</v>
      </c>
      <c r="AE92" s="9">
        <f t="shared" si="11"/>
        <v>30320</v>
      </c>
      <c r="AF92" s="4">
        <v>0</v>
      </c>
      <c r="AG92"/>
      <c r="AH92" s="10">
        <v>34350</v>
      </c>
      <c r="AI92" s="9">
        <f t="shared" si="12"/>
        <v>15250</v>
      </c>
      <c r="AJ92">
        <f t="shared" si="13"/>
        <v>357.79999999999995</v>
      </c>
      <c r="AK92"/>
      <c r="AL92" s="9">
        <f t="shared" si="14"/>
        <v>6373.9839999999995</v>
      </c>
      <c r="AM92" s="9"/>
      <c r="AN92" s="9">
        <f t="shared" si="15"/>
        <v>3359.9739999999993</v>
      </c>
      <c r="AO92" s="9">
        <f t="shared" si="16"/>
        <v>873.21600000000024</v>
      </c>
      <c r="AP92" s="2"/>
      <c r="AQ92" s="11">
        <f t="shared" si="17"/>
        <v>52.713875654535677</v>
      </c>
      <c r="AR92" s="11">
        <f t="shared" si="18"/>
        <v>13.699689236747382</v>
      </c>
      <c r="AS92" s="11">
        <f t="shared" si="20"/>
        <v>5.002786326416885</v>
      </c>
      <c r="AT92" s="11">
        <f t="shared" si="19"/>
        <v>18.702475563164267</v>
      </c>
      <c r="AV92" t="str">
        <f t="shared" si="21"/>
        <v>Residential</v>
      </c>
    </row>
    <row r="93" spans="1:48" x14ac:dyDescent="0.25">
      <c r="A93" s="2" t="s">
        <v>4</v>
      </c>
      <c r="B93" s="2">
        <v>89309</v>
      </c>
      <c r="C93" s="2"/>
      <c r="D93" s="9">
        <v>10980</v>
      </c>
      <c r="E93" s="9">
        <v>8820</v>
      </c>
      <c r="F93" s="9">
        <v>7920</v>
      </c>
      <c r="G93" s="9">
        <v>7020</v>
      </c>
      <c r="H93" s="9">
        <v>6660</v>
      </c>
      <c r="I93" s="9">
        <v>10980</v>
      </c>
      <c r="J93" s="9">
        <v>43920</v>
      </c>
      <c r="K93" s="9">
        <v>70740</v>
      </c>
      <c r="L93" s="9">
        <v>7020</v>
      </c>
      <c r="M93" s="9">
        <v>900</v>
      </c>
      <c r="N93" s="9">
        <v>1980</v>
      </c>
      <c r="O93" s="9">
        <v>10980</v>
      </c>
      <c r="P93"/>
      <c r="Q93" s="11">
        <v>64.8</v>
      </c>
      <c r="R93" s="11">
        <v>36</v>
      </c>
      <c r="S93" s="11">
        <v>45.9</v>
      </c>
      <c r="T93" s="11">
        <v>30.6</v>
      </c>
      <c r="U93" s="11">
        <v>31.3</v>
      </c>
      <c r="V93" s="11">
        <v>36.5</v>
      </c>
      <c r="W93" s="11">
        <v>104.4</v>
      </c>
      <c r="X93" s="11">
        <v>109.4</v>
      </c>
      <c r="Y93" s="11">
        <v>88.6</v>
      </c>
      <c r="Z93" s="11">
        <v>3.4</v>
      </c>
      <c r="AA93" s="11">
        <v>35.5</v>
      </c>
      <c r="AB93" s="11">
        <v>56.2</v>
      </c>
      <c r="AC93"/>
      <c r="AD93" s="9">
        <v>22880</v>
      </c>
      <c r="AE93" s="9">
        <f t="shared" si="11"/>
        <v>165040</v>
      </c>
      <c r="AF93" s="4">
        <v>0</v>
      </c>
      <c r="AG93"/>
      <c r="AH93" s="10">
        <v>60850</v>
      </c>
      <c r="AI93" s="9">
        <f t="shared" si="12"/>
        <v>127070</v>
      </c>
      <c r="AJ93">
        <f t="shared" si="13"/>
        <v>642.6</v>
      </c>
      <c r="AK93"/>
      <c r="AL93" s="9">
        <f t="shared" si="14"/>
        <v>21803.52</v>
      </c>
      <c r="AM93" s="9"/>
      <c r="AN93" s="9">
        <f t="shared" si="15"/>
        <v>3949.9540000000015</v>
      </c>
      <c r="AO93" s="9">
        <f t="shared" si="16"/>
        <v>4753.152000000001</v>
      </c>
      <c r="AP93" s="2"/>
      <c r="AQ93" s="11">
        <f t="shared" si="17"/>
        <v>18.116129872607733</v>
      </c>
      <c r="AR93" s="11">
        <f t="shared" si="18"/>
        <v>21.799929552659389</v>
      </c>
      <c r="AS93" s="11">
        <f t="shared" si="20"/>
        <v>5.3591969003170137</v>
      </c>
      <c r="AT93" s="11">
        <f t="shared" si="19"/>
        <v>27.159126452976402</v>
      </c>
      <c r="AV93" t="str">
        <f t="shared" si="21"/>
        <v>Small Industrial</v>
      </c>
    </row>
    <row r="94" spans="1:48" x14ac:dyDescent="0.25">
      <c r="A94" s="2" t="s">
        <v>4</v>
      </c>
      <c r="B94" s="2">
        <v>90205</v>
      </c>
      <c r="C94" s="2"/>
      <c r="D94" s="9">
        <v>6600</v>
      </c>
      <c r="E94" s="9">
        <v>24660</v>
      </c>
      <c r="F94" s="9">
        <v>7260</v>
      </c>
      <c r="G94" s="9">
        <v>13920</v>
      </c>
      <c r="H94" s="9">
        <v>16140</v>
      </c>
      <c r="I94" s="9">
        <v>25860</v>
      </c>
      <c r="J94" s="9">
        <v>21060</v>
      </c>
      <c r="K94" s="9">
        <v>27420</v>
      </c>
      <c r="L94" s="9">
        <v>8400</v>
      </c>
      <c r="M94" s="9">
        <v>660</v>
      </c>
      <c r="N94" s="9">
        <v>1080</v>
      </c>
      <c r="O94" s="9">
        <v>600</v>
      </c>
      <c r="P94"/>
      <c r="Q94" s="11">
        <v>73.599999999999994</v>
      </c>
      <c r="R94" s="11">
        <v>112.1</v>
      </c>
      <c r="S94" s="11">
        <v>24.8</v>
      </c>
      <c r="T94" s="11">
        <v>22.3</v>
      </c>
      <c r="U94" s="11">
        <v>28.1</v>
      </c>
      <c r="V94" s="11">
        <v>44.3</v>
      </c>
      <c r="W94" s="11">
        <v>44</v>
      </c>
      <c r="X94" s="11">
        <v>61.9</v>
      </c>
      <c r="Y94" s="11">
        <v>64.900000000000006</v>
      </c>
      <c r="Z94" s="11">
        <v>6.4</v>
      </c>
      <c r="AA94" s="11">
        <v>4.5999999999999996</v>
      </c>
      <c r="AB94" s="11">
        <v>7.9</v>
      </c>
      <c r="AC94"/>
      <c r="AD94" s="9">
        <v>20340</v>
      </c>
      <c r="AE94" s="9">
        <f t="shared" si="11"/>
        <v>133320</v>
      </c>
      <c r="AF94" s="4">
        <v>0</v>
      </c>
      <c r="AG94"/>
      <c r="AH94" s="10">
        <v>48540</v>
      </c>
      <c r="AI94" s="9">
        <f t="shared" si="12"/>
        <v>105120</v>
      </c>
      <c r="AJ94">
        <f t="shared" si="13"/>
        <v>494.9</v>
      </c>
      <c r="AK94"/>
      <c r="AL94" s="9">
        <f t="shared" si="14"/>
        <v>17934.36</v>
      </c>
      <c r="AM94" s="9"/>
      <c r="AN94" s="9">
        <f t="shared" si="15"/>
        <v>2794.1500000000015</v>
      </c>
      <c r="AO94" s="9">
        <f t="shared" si="16"/>
        <v>3839.6160000000009</v>
      </c>
      <c r="AP94" s="2"/>
      <c r="AQ94" s="11">
        <f t="shared" si="17"/>
        <v>15.579870148697813</v>
      </c>
      <c r="AR94" s="11">
        <f t="shared" si="18"/>
        <v>21.40927248031154</v>
      </c>
      <c r="AS94" s="11">
        <f t="shared" si="20"/>
        <v>5.3420079891337089</v>
      </c>
      <c r="AT94" s="11">
        <f t="shared" si="19"/>
        <v>26.751280469445248</v>
      </c>
      <c r="AV94" t="str">
        <f t="shared" si="21"/>
        <v>Small Industrial</v>
      </c>
    </row>
    <row r="95" spans="1:48" x14ac:dyDescent="0.25">
      <c r="A95" s="2" t="s">
        <v>4</v>
      </c>
      <c r="B95" s="2">
        <v>92562</v>
      </c>
      <c r="C95" s="2"/>
      <c r="D95" s="9">
        <v>5220</v>
      </c>
      <c r="E95" s="9">
        <v>6240</v>
      </c>
      <c r="F95" s="9">
        <v>6900</v>
      </c>
      <c r="G95" s="9">
        <v>7920</v>
      </c>
      <c r="H95" s="9">
        <v>7380</v>
      </c>
      <c r="I95" s="9">
        <v>8700</v>
      </c>
      <c r="J95" s="9">
        <v>7560</v>
      </c>
      <c r="K95" s="9">
        <v>5400</v>
      </c>
      <c r="L95" s="9">
        <v>720</v>
      </c>
      <c r="M95" s="9">
        <v>120</v>
      </c>
      <c r="N95" s="9">
        <v>1920</v>
      </c>
      <c r="O95" s="9">
        <v>2940</v>
      </c>
      <c r="P95"/>
      <c r="Q95" s="11">
        <v>19.899999999999999</v>
      </c>
      <c r="R95" s="11">
        <v>22.6</v>
      </c>
      <c r="S95" s="11">
        <v>20.8</v>
      </c>
      <c r="T95" s="11">
        <v>24</v>
      </c>
      <c r="U95" s="11">
        <v>20.8</v>
      </c>
      <c r="V95" s="11">
        <v>19.899999999999999</v>
      </c>
      <c r="W95" s="11">
        <v>19.2</v>
      </c>
      <c r="X95" s="11">
        <v>18.5</v>
      </c>
      <c r="Y95" s="11">
        <v>10.8</v>
      </c>
      <c r="Z95" s="11">
        <v>5.7</v>
      </c>
      <c r="AA95" s="11">
        <v>36</v>
      </c>
      <c r="AB95" s="11">
        <v>36</v>
      </c>
      <c r="AC95"/>
      <c r="AD95" s="9">
        <v>20760</v>
      </c>
      <c r="AE95" s="9">
        <f t="shared" si="11"/>
        <v>40260</v>
      </c>
      <c r="AF95" s="4">
        <v>0</v>
      </c>
      <c r="AG95"/>
      <c r="AH95" s="10">
        <v>22270</v>
      </c>
      <c r="AI95" s="9">
        <f t="shared" si="12"/>
        <v>38750</v>
      </c>
      <c r="AJ95">
        <f t="shared" si="13"/>
        <v>254.2</v>
      </c>
      <c r="AK95"/>
      <c r="AL95" s="9">
        <f t="shared" si="14"/>
        <v>7681.9439999999995</v>
      </c>
      <c r="AM95" s="9"/>
      <c r="AN95" s="9">
        <f t="shared" si="15"/>
        <v>1230.7020000000011</v>
      </c>
      <c r="AO95" s="9">
        <f t="shared" si="16"/>
        <v>1159.4880000000003</v>
      </c>
      <c r="AP95" s="2"/>
      <c r="AQ95" s="11">
        <f t="shared" si="17"/>
        <v>16.020710382684399</v>
      </c>
      <c r="AR95" s="11">
        <f t="shared" si="18"/>
        <v>15.093679412398743</v>
      </c>
      <c r="AS95" s="11">
        <f t="shared" si="20"/>
        <v>5.0641218941455453</v>
      </c>
      <c r="AT95" s="11">
        <f t="shared" si="19"/>
        <v>20.157801306544286</v>
      </c>
      <c r="AV95" t="str">
        <f t="shared" si="21"/>
        <v>Small Industrial</v>
      </c>
    </row>
    <row r="96" spans="1:48" x14ac:dyDescent="0.25">
      <c r="A96" s="2" t="s">
        <v>5</v>
      </c>
      <c r="B96" s="2">
        <v>48345</v>
      </c>
      <c r="C96" s="2"/>
      <c r="D96" s="9">
        <v>11440</v>
      </c>
      <c r="E96" s="9">
        <v>10960</v>
      </c>
      <c r="F96" s="9">
        <v>10680</v>
      </c>
      <c r="G96" s="9">
        <v>9360</v>
      </c>
      <c r="H96" s="9">
        <v>10040</v>
      </c>
      <c r="I96" s="9">
        <v>10960</v>
      </c>
      <c r="J96" s="9">
        <v>10720</v>
      </c>
      <c r="K96" s="9">
        <v>10840</v>
      </c>
      <c r="L96" s="9">
        <v>10600</v>
      </c>
      <c r="M96" s="9">
        <v>12120</v>
      </c>
      <c r="N96" s="9">
        <v>13840</v>
      </c>
      <c r="O96" s="9">
        <v>11720</v>
      </c>
      <c r="P96"/>
      <c r="Q96" s="11">
        <v>43.1</v>
      </c>
      <c r="R96" s="11">
        <v>41</v>
      </c>
      <c r="S96" s="11">
        <v>40.200000000000003</v>
      </c>
      <c r="T96" s="11">
        <v>40.700000000000003</v>
      </c>
      <c r="U96" s="11">
        <v>39.1</v>
      </c>
      <c r="V96" s="11">
        <v>39.299999999999997</v>
      </c>
      <c r="W96" s="11">
        <v>40.700000000000003</v>
      </c>
      <c r="X96" s="11">
        <v>43.9</v>
      </c>
      <c r="Y96" s="11">
        <v>43.8</v>
      </c>
      <c r="Z96" s="11">
        <v>48.8</v>
      </c>
      <c r="AA96" s="11">
        <v>50.8</v>
      </c>
      <c r="AB96" s="11">
        <v>49.5</v>
      </c>
      <c r="AC96"/>
      <c r="AD96" s="9">
        <v>24000</v>
      </c>
      <c r="AE96" s="9">
        <f t="shared" si="11"/>
        <v>109280</v>
      </c>
      <c r="AF96" s="4">
        <v>0</v>
      </c>
      <c r="AG96"/>
      <c r="AH96" s="10">
        <v>52090</v>
      </c>
      <c r="AI96" s="9">
        <f t="shared" ref="AI96:AI100" si="22">SUM(D96:O96)-AH96</f>
        <v>81190</v>
      </c>
      <c r="AJ96">
        <f t="shared" ref="AJ96:AJ100" si="23">SUM(Q96:AB96)</f>
        <v>520.9</v>
      </c>
      <c r="AK96"/>
      <c r="AL96" s="9">
        <f t="shared" ref="AL96:AL100" si="24">(12*$AQ$3)+(AD96*$AQ$4)+(AE96*$AQ$5)</f>
        <v>15781.664000000001</v>
      </c>
      <c r="AM96" s="9"/>
      <c r="AN96" s="9">
        <f t="shared" ref="AN96:AN100" si="25">(AJ96*$AQ$8)+(AH96*$AQ$9)+(AI96*$AQ$10)-AL96</f>
        <v>3718.2239999999983</v>
      </c>
      <c r="AO96" s="9">
        <f t="shared" ref="AO96:AO100" si="26">AE96*($AQ$4-$AQ$5)</f>
        <v>3147.2640000000006</v>
      </c>
      <c r="AP96" s="2"/>
      <c r="AQ96" s="11">
        <f t="shared" ref="AQ96:AQ100" si="27">100*AN96/$AL96</f>
        <v>23.560405290595455</v>
      </c>
      <c r="AR96" s="11">
        <f t="shared" ref="AR96:AR100" si="28">100*AO96/$AL96</f>
        <v>19.94253584412899</v>
      </c>
      <c r="AS96" s="11">
        <f t="shared" si="20"/>
        <v>5.277471577141676</v>
      </c>
      <c r="AT96" s="11">
        <f t="shared" ref="AT96:AT100" si="29">AR96+AS96</f>
        <v>25.220007421270665</v>
      </c>
      <c r="AV96" t="str">
        <f t="shared" si="21"/>
        <v>Small Industrial</v>
      </c>
    </row>
    <row r="97" spans="1:48" x14ac:dyDescent="0.25">
      <c r="A97" s="2" t="s">
        <v>5</v>
      </c>
      <c r="B97" s="2">
        <v>52463</v>
      </c>
      <c r="C97" s="2"/>
      <c r="D97" s="9">
        <v>12560</v>
      </c>
      <c r="E97" s="9">
        <v>11120</v>
      </c>
      <c r="F97" s="9">
        <v>11840</v>
      </c>
      <c r="G97" s="9">
        <v>13760</v>
      </c>
      <c r="H97" s="9">
        <v>15600</v>
      </c>
      <c r="I97" s="9">
        <v>16240</v>
      </c>
      <c r="J97" s="9">
        <v>13920</v>
      </c>
      <c r="K97" s="9">
        <v>12160</v>
      </c>
      <c r="L97" s="9">
        <v>12000</v>
      </c>
      <c r="M97" s="9">
        <v>15280</v>
      </c>
      <c r="N97" s="9">
        <v>18560</v>
      </c>
      <c r="O97" s="9">
        <v>14960</v>
      </c>
      <c r="P97"/>
      <c r="Q97" s="11">
        <v>42.6</v>
      </c>
      <c r="R97" s="11">
        <v>32.299999999999997</v>
      </c>
      <c r="S97" s="11">
        <v>32</v>
      </c>
      <c r="T97" s="11">
        <v>45.8</v>
      </c>
      <c r="U97" s="11">
        <v>40.6</v>
      </c>
      <c r="V97" s="11">
        <v>41</v>
      </c>
      <c r="W97" s="11">
        <v>40.6</v>
      </c>
      <c r="X97" s="11">
        <v>43.4</v>
      </c>
      <c r="Y97" s="11">
        <v>42.9</v>
      </c>
      <c r="Z97" s="11">
        <v>54.3</v>
      </c>
      <c r="AA97" s="11">
        <v>63.3</v>
      </c>
      <c r="AB97" s="11">
        <v>56.3</v>
      </c>
      <c r="AC97"/>
      <c r="AD97" s="9">
        <v>24000</v>
      </c>
      <c r="AE97" s="9">
        <f t="shared" si="11"/>
        <v>144000</v>
      </c>
      <c r="AF97" s="4">
        <v>0</v>
      </c>
      <c r="AG97"/>
      <c r="AH97" s="10">
        <v>53510</v>
      </c>
      <c r="AI97" s="9">
        <f t="shared" si="22"/>
        <v>114490</v>
      </c>
      <c r="AJ97">
        <f t="shared" si="23"/>
        <v>535.09999999999991</v>
      </c>
      <c r="AK97"/>
      <c r="AL97" s="9">
        <f t="shared" si="24"/>
        <v>19628.64</v>
      </c>
      <c r="AM97" s="9"/>
      <c r="AN97" s="9">
        <f t="shared" si="25"/>
        <v>3026.5440000000017</v>
      </c>
      <c r="AO97" s="9">
        <f t="shared" si="26"/>
        <v>4147.2000000000007</v>
      </c>
      <c r="AP97" s="2"/>
      <c r="AQ97" s="11">
        <f t="shared" si="27"/>
        <v>15.419020370234522</v>
      </c>
      <c r="AR97" s="11">
        <f t="shared" si="28"/>
        <v>21.128310468784392</v>
      </c>
      <c r="AS97" s="11">
        <f t="shared" si="20"/>
        <v>5.3296456606265137</v>
      </c>
      <c r="AT97" s="11">
        <f t="shared" si="29"/>
        <v>26.457956129410906</v>
      </c>
      <c r="AV97" t="str">
        <f t="shared" si="21"/>
        <v>Small Industrial</v>
      </c>
    </row>
    <row r="98" spans="1:48" x14ac:dyDescent="0.25">
      <c r="A98" s="2" t="s">
        <v>5</v>
      </c>
      <c r="B98" s="2">
        <v>64017</v>
      </c>
      <c r="C98" s="2"/>
      <c r="D98" s="9">
        <v>6160</v>
      </c>
      <c r="E98" s="9">
        <v>5160</v>
      </c>
      <c r="F98" s="9">
        <v>8200</v>
      </c>
      <c r="G98" s="9">
        <v>4520</v>
      </c>
      <c r="H98" s="9">
        <v>5880</v>
      </c>
      <c r="I98" s="9">
        <v>4080</v>
      </c>
      <c r="J98" s="9">
        <v>6040</v>
      </c>
      <c r="K98" s="9">
        <v>4480</v>
      </c>
      <c r="L98" s="9">
        <v>6120</v>
      </c>
      <c r="M98" s="9">
        <v>8480</v>
      </c>
      <c r="N98" s="9">
        <v>10120</v>
      </c>
      <c r="O98" s="9">
        <v>6480</v>
      </c>
      <c r="P98"/>
      <c r="Q98" s="11">
        <v>21</v>
      </c>
      <c r="R98" s="11">
        <v>20</v>
      </c>
      <c r="S98" s="11">
        <v>20.5</v>
      </c>
      <c r="T98" s="11">
        <v>12.3</v>
      </c>
      <c r="U98" s="11">
        <v>12.9</v>
      </c>
      <c r="V98" s="11">
        <v>12.9</v>
      </c>
      <c r="W98" s="11">
        <v>17.399999999999999</v>
      </c>
      <c r="X98" s="11">
        <v>17.100000000000001</v>
      </c>
      <c r="Y98" s="11">
        <v>17.7</v>
      </c>
      <c r="Z98" s="11">
        <v>35.200000000000003</v>
      </c>
      <c r="AA98" s="11">
        <v>35.5</v>
      </c>
      <c r="AB98" s="11">
        <v>34.700000000000003</v>
      </c>
      <c r="AC98"/>
      <c r="AD98" s="9">
        <v>24000</v>
      </c>
      <c r="AE98" s="9">
        <f t="shared" si="11"/>
        <v>51720</v>
      </c>
      <c r="AF98" s="4">
        <v>0</v>
      </c>
      <c r="AG98"/>
      <c r="AH98" s="10">
        <v>25720</v>
      </c>
      <c r="AI98" s="9">
        <f t="shared" si="22"/>
        <v>50000</v>
      </c>
      <c r="AJ98">
        <f t="shared" si="23"/>
        <v>257.2</v>
      </c>
      <c r="AK98"/>
      <c r="AL98" s="9">
        <f t="shared" si="24"/>
        <v>9404.0159999999996</v>
      </c>
      <c r="AM98" s="9"/>
      <c r="AN98" s="9">
        <f t="shared" si="25"/>
        <v>1060.7999999999993</v>
      </c>
      <c r="AO98" s="9">
        <f t="shared" si="26"/>
        <v>1489.5360000000003</v>
      </c>
      <c r="AP98" s="2"/>
      <c r="AQ98" s="11">
        <f t="shared" si="27"/>
        <v>11.280287060336768</v>
      </c>
      <c r="AR98" s="11">
        <f t="shared" si="28"/>
        <v>15.839360545537145</v>
      </c>
      <c r="AS98" s="11">
        <f t="shared" si="20"/>
        <v>5.0969318640036345</v>
      </c>
      <c r="AT98" s="11">
        <f t="shared" si="29"/>
        <v>20.93629240954078</v>
      </c>
      <c r="AV98" t="str">
        <f t="shared" si="21"/>
        <v>Small Industrial</v>
      </c>
    </row>
    <row r="99" spans="1:48" x14ac:dyDescent="0.25">
      <c r="A99" s="2" t="s">
        <v>5</v>
      </c>
      <c r="B99" s="2">
        <v>92284</v>
      </c>
      <c r="C99" s="2"/>
      <c r="D99" s="9">
        <v>3360</v>
      </c>
      <c r="E99" s="9">
        <v>6080</v>
      </c>
      <c r="F99" s="9">
        <v>7200</v>
      </c>
      <c r="G99" s="9">
        <v>7200</v>
      </c>
      <c r="H99" s="9">
        <v>8560</v>
      </c>
      <c r="I99" s="9">
        <v>7680</v>
      </c>
      <c r="J99" s="9">
        <v>8880</v>
      </c>
      <c r="K99" s="9">
        <v>8720</v>
      </c>
      <c r="L99" s="9">
        <v>4800</v>
      </c>
      <c r="M99" s="9">
        <v>1760</v>
      </c>
      <c r="N99" s="9">
        <v>2320</v>
      </c>
      <c r="O99" s="9">
        <v>1600</v>
      </c>
      <c r="P99"/>
      <c r="Q99" s="11">
        <v>29</v>
      </c>
      <c r="R99" s="11">
        <v>48</v>
      </c>
      <c r="S99" s="11">
        <v>51.8</v>
      </c>
      <c r="T99" s="11">
        <v>58.6</v>
      </c>
      <c r="U99" s="11">
        <v>47.3</v>
      </c>
      <c r="V99" s="11">
        <v>44.2</v>
      </c>
      <c r="W99" s="11">
        <v>45.8</v>
      </c>
      <c r="X99" s="11">
        <v>43.8</v>
      </c>
      <c r="Y99" s="11">
        <v>41.9</v>
      </c>
      <c r="Z99" s="11">
        <v>13.7</v>
      </c>
      <c r="AA99" s="11">
        <v>11.1</v>
      </c>
      <c r="AB99" s="11">
        <v>11.8</v>
      </c>
      <c r="AC99"/>
      <c r="AD99" s="9">
        <v>23360</v>
      </c>
      <c r="AE99" s="9">
        <f t="shared" si="11"/>
        <v>44800</v>
      </c>
      <c r="AF99" s="4">
        <v>0</v>
      </c>
      <c r="AG99"/>
      <c r="AH99" s="10">
        <v>44700</v>
      </c>
      <c r="AI99" s="9">
        <f t="shared" si="22"/>
        <v>23460</v>
      </c>
      <c r="AJ99">
        <f t="shared" si="23"/>
        <v>447</v>
      </c>
      <c r="AK99"/>
      <c r="AL99" s="9">
        <f t="shared" si="24"/>
        <v>8547.9359999999997</v>
      </c>
      <c r="AM99" s="9"/>
      <c r="AN99" s="9">
        <f t="shared" si="25"/>
        <v>4285.2479999999996</v>
      </c>
      <c r="AO99" s="9">
        <f t="shared" si="26"/>
        <v>1290.2400000000002</v>
      </c>
      <c r="AP99" s="2"/>
      <c r="AQ99" s="11">
        <f t="shared" si="27"/>
        <v>50.131961680574108</v>
      </c>
      <c r="AR99" s="11">
        <f t="shared" si="28"/>
        <v>15.09417010141396</v>
      </c>
      <c r="AS99" s="11">
        <f t="shared" si="20"/>
        <v>5.0641434844622149</v>
      </c>
      <c r="AT99" s="11">
        <f t="shared" si="29"/>
        <v>20.158313585876176</v>
      </c>
      <c r="AV99" t="str">
        <f t="shared" si="21"/>
        <v>Residential</v>
      </c>
    </row>
    <row r="100" spans="1:48" x14ac:dyDescent="0.25">
      <c r="A100" s="2" t="s">
        <v>6</v>
      </c>
      <c r="B100" s="2">
        <v>25752</v>
      </c>
      <c r="C100" s="2"/>
      <c r="D100" s="9">
        <v>47760</v>
      </c>
      <c r="E100" s="9">
        <v>44520</v>
      </c>
      <c r="F100" s="9">
        <v>47040</v>
      </c>
      <c r="G100" s="9">
        <v>42000</v>
      </c>
      <c r="H100" s="9">
        <v>46560</v>
      </c>
      <c r="I100" s="9">
        <v>46080</v>
      </c>
      <c r="J100" s="9">
        <v>44880</v>
      </c>
      <c r="K100" s="9">
        <v>51960</v>
      </c>
      <c r="L100" s="9">
        <v>48600</v>
      </c>
      <c r="M100" s="9">
        <v>67560</v>
      </c>
      <c r="N100" s="9">
        <v>69120</v>
      </c>
      <c r="O100" s="9">
        <v>58320</v>
      </c>
      <c r="P100"/>
      <c r="Q100" s="11">
        <v>140.19999999999999</v>
      </c>
      <c r="R100" s="11">
        <v>131.80000000000001</v>
      </c>
      <c r="S100" s="11">
        <v>142</v>
      </c>
      <c r="T100" s="11">
        <v>134.6</v>
      </c>
      <c r="U100" s="11">
        <v>141.5</v>
      </c>
      <c r="V100" s="11">
        <v>148.69999999999999</v>
      </c>
      <c r="W100" s="11">
        <v>162</v>
      </c>
      <c r="X100" s="11">
        <v>204.8</v>
      </c>
      <c r="Y100" s="11">
        <v>150.19999999999999</v>
      </c>
      <c r="Z100" s="11">
        <v>238.1</v>
      </c>
      <c r="AA100" s="11">
        <v>169.6</v>
      </c>
      <c r="AB100" s="11">
        <v>176</v>
      </c>
      <c r="AC100"/>
      <c r="AD100" s="9">
        <v>24000</v>
      </c>
      <c r="AE100" s="9">
        <f t="shared" ref="AE100:AE102" si="30">SUM(D100:O100)-AD100</f>
        <v>590400</v>
      </c>
      <c r="AF100" s="4">
        <v>0</v>
      </c>
      <c r="AG100"/>
      <c r="AH100" s="10">
        <v>193950</v>
      </c>
      <c r="AI100" s="9">
        <f t="shared" si="22"/>
        <v>420450</v>
      </c>
      <c r="AJ100">
        <f t="shared" si="23"/>
        <v>1939.4999999999998</v>
      </c>
      <c r="AK100"/>
      <c r="AL100" s="9">
        <f t="shared" si="24"/>
        <v>69089.759999999995</v>
      </c>
      <c r="AM100" s="9"/>
      <c r="AN100" s="9">
        <f t="shared" si="25"/>
        <v>13487.280000000013</v>
      </c>
      <c r="AO100" s="9">
        <f t="shared" si="26"/>
        <v>17003.520000000004</v>
      </c>
      <c r="AP100" s="2"/>
      <c r="AQ100" s="11">
        <f t="shared" si="27"/>
        <v>19.521387829397604</v>
      </c>
      <c r="AR100" s="11">
        <f t="shared" si="28"/>
        <v>24.610767210654672</v>
      </c>
      <c r="AS100" s="11">
        <f t="shared" si="20"/>
        <v>5.4828737572688055</v>
      </c>
      <c r="AT100" s="11">
        <f t="shared" si="29"/>
        <v>30.093640967923477</v>
      </c>
      <c r="AV100" t="str">
        <f t="shared" si="21"/>
        <v>Small Industrial</v>
      </c>
    </row>
    <row r="101" spans="1:48" x14ac:dyDescent="0.25">
      <c r="A101" s="2" t="s">
        <v>6</v>
      </c>
      <c r="B101" s="2">
        <v>13924</v>
      </c>
      <c r="C101" s="2"/>
      <c r="D101" s="9">
        <v>60300</v>
      </c>
      <c r="E101" s="9">
        <v>58500</v>
      </c>
      <c r="F101" s="9">
        <v>53280</v>
      </c>
      <c r="G101" s="9">
        <v>54360</v>
      </c>
      <c r="H101" s="9">
        <v>55980</v>
      </c>
      <c r="I101" s="9">
        <v>56160</v>
      </c>
      <c r="J101" s="9">
        <v>54180</v>
      </c>
      <c r="K101" s="9">
        <v>61200</v>
      </c>
      <c r="L101" s="9">
        <v>59760</v>
      </c>
      <c r="M101" s="9">
        <v>69480</v>
      </c>
      <c r="N101" s="9">
        <v>67140</v>
      </c>
      <c r="O101" s="9">
        <v>52380</v>
      </c>
      <c r="P101"/>
      <c r="Q101" s="11">
        <v>146.30000000000001</v>
      </c>
      <c r="R101" s="11">
        <v>132.30000000000001</v>
      </c>
      <c r="S101" s="11">
        <v>130</v>
      </c>
      <c r="T101" s="11">
        <v>135.9</v>
      </c>
      <c r="U101" s="11">
        <v>134.5</v>
      </c>
      <c r="V101" s="11">
        <v>128.19999999999999</v>
      </c>
      <c r="W101" s="11">
        <v>133.4</v>
      </c>
      <c r="X101" s="11">
        <v>138.1</v>
      </c>
      <c r="Y101" s="11">
        <v>148</v>
      </c>
      <c r="Z101" s="11">
        <v>167.4</v>
      </c>
      <c r="AA101" s="11">
        <v>153.69999999999999</v>
      </c>
      <c r="AB101" s="11">
        <v>134.5</v>
      </c>
      <c r="AC101"/>
      <c r="AD101" s="9">
        <v>24000</v>
      </c>
      <c r="AE101" s="9">
        <f t="shared" si="30"/>
        <v>678720</v>
      </c>
      <c r="AF101" s="4">
        <v>0</v>
      </c>
      <c r="AG101"/>
      <c r="AH101" s="10">
        <v>168230</v>
      </c>
      <c r="AI101" s="9">
        <f t="shared" ref="AI101:AI102" si="31">SUM(D101:O101)-AH101</f>
        <v>534490</v>
      </c>
      <c r="AJ101">
        <f t="shared" ref="AJ101:AJ102" si="32">SUM(Q101:AB101)</f>
        <v>1682.3000000000002</v>
      </c>
      <c r="AK101"/>
      <c r="AL101" s="9">
        <f t="shared" ref="AL101:AL102" si="33">(12*$AQ$3)+(AD101*$AQ$4)+(AE101*$AQ$5)</f>
        <v>78875.615999999995</v>
      </c>
      <c r="AM101" s="9"/>
      <c r="AN101" s="9">
        <f t="shared" ref="AN101:AN102" si="34">(AJ101*$AQ$8)+(AH101*$AQ$9)+(AI101*$AQ$10)-AL101</f>
        <v>7081.5840000000026</v>
      </c>
      <c r="AO101" s="9">
        <f t="shared" ref="AO101:AO102" si="35">AE101*($AQ$4-$AQ$5)</f>
        <v>19547.136000000006</v>
      </c>
      <c r="AP101" s="2"/>
      <c r="AQ101" s="11">
        <f t="shared" ref="AQ101:AQ102" si="36">100*AN101/$AL101</f>
        <v>8.9781663321653209</v>
      </c>
      <c r="AR101" s="11">
        <f t="shared" ref="AR101:AR102" si="37">100*AO101/$AL101</f>
        <v>24.782229276028737</v>
      </c>
      <c r="AS101" s="11">
        <f t="shared" si="20"/>
        <v>5.4904180881452644</v>
      </c>
      <c r="AT101" s="11">
        <f t="shared" ref="AT101:AT102" si="38">AR101+AS101</f>
        <v>30.272647364174002</v>
      </c>
      <c r="AV101" t="str">
        <f t="shared" si="21"/>
        <v>Small Industrial</v>
      </c>
    </row>
    <row r="102" spans="1:48" x14ac:dyDescent="0.25">
      <c r="A102" s="2" t="s">
        <v>6</v>
      </c>
      <c r="B102" s="2">
        <v>16074</v>
      </c>
      <c r="C102" s="2"/>
      <c r="D102" s="9">
        <v>46560</v>
      </c>
      <c r="E102" s="9">
        <v>42420</v>
      </c>
      <c r="F102" s="9">
        <v>43800</v>
      </c>
      <c r="G102" s="9">
        <v>38400</v>
      </c>
      <c r="H102" s="9">
        <v>42720</v>
      </c>
      <c r="I102" s="9">
        <v>39420</v>
      </c>
      <c r="J102" s="9">
        <v>38640</v>
      </c>
      <c r="K102" s="9">
        <v>39060</v>
      </c>
      <c r="L102" s="9">
        <v>38520</v>
      </c>
      <c r="M102" s="9">
        <v>42420</v>
      </c>
      <c r="N102" s="9">
        <v>31200</v>
      </c>
      <c r="O102" s="9">
        <v>41880</v>
      </c>
      <c r="P102"/>
      <c r="Q102" s="11">
        <v>104.8</v>
      </c>
      <c r="R102" s="11">
        <v>88.5</v>
      </c>
      <c r="S102" s="11">
        <v>87.6</v>
      </c>
      <c r="T102" s="11">
        <v>84.5</v>
      </c>
      <c r="U102" s="11">
        <v>87.8</v>
      </c>
      <c r="V102" s="11">
        <v>86.3</v>
      </c>
      <c r="W102" s="11">
        <v>87.5</v>
      </c>
      <c r="X102" s="11">
        <v>83.8</v>
      </c>
      <c r="Y102" s="11">
        <v>96.8</v>
      </c>
      <c r="Z102" s="11">
        <v>100.9</v>
      </c>
      <c r="AA102" s="11">
        <v>74.099999999999994</v>
      </c>
      <c r="AB102" s="11">
        <v>93.1</v>
      </c>
      <c r="AC102"/>
      <c r="AD102" s="9">
        <v>24000</v>
      </c>
      <c r="AE102" s="9">
        <f t="shared" si="30"/>
        <v>461040</v>
      </c>
      <c r="AF102" s="4">
        <v>0</v>
      </c>
      <c r="AG102"/>
      <c r="AH102" s="10">
        <v>107570</v>
      </c>
      <c r="AI102" s="9">
        <f t="shared" si="31"/>
        <v>377470</v>
      </c>
      <c r="AJ102">
        <f t="shared" si="32"/>
        <v>1075.6999999999998</v>
      </c>
      <c r="AK102"/>
      <c r="AL102" s="9">
        <f t="shared" si="33"/>
        <v>54756.671999999999</v>
      </c>
      <c r="AM102" s="9"/>
      <c r="AN102" s="9">
        <f t="shared" si="34"/>
        <v>3219.791999999994</v>
      </c>
      <c r="AO102" s="9">
        <f t="shared" si="35"/>
        <v>13277.952000000003</v>
      </c>
      <c r="AP102" s="2"/>
      <c r="AQ102" s="11">
        <f t="shared" si="36"/>
        <v>5.8801820534308469</v>
      </c>
      <c r="AR102" s="11">
        <f t="shared" si="37"/>
        <v>24.249012065598148</v>
      </c>
      <c r="AS102" s="11">
        <f t="shared" si="20"/>
        <v>5.4669565308863195</v>
      </c>
      <c r="AT102" s="11">
        <f t="shared" si="38"/>
        <v>29.715968596484466</v>
      </c>
      <c r="AV102" t="str">
        <f t="shared" si="21"/>
        <v>Small Industrial</v>
      </c>
    </row>
    <row r="103" spans="1:48" x14ac:dyDescent="0.25"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 s="9"/>
      <c r="AE103" s="9"/>
      <c r="AG103"/>
      <c r="AH103" s="10"/>
      <c r="AI103" s="9"/>
      <c r="AJ103"/>
      <c r="AK103"/>
      <c r="AL103" s="9"/>
      <c r="AM103" s="9"/>
      <c r="AN103" s="9"/>
      <c r="AO103" s="9"/>
      <c r="AP103" s="2"/>
      <c r="AQ103" s="11"/>
      <c r="AR103" s="11"/>
      <c r="AS103" s="11"/>
      <c r="AT103" s="11"/>
    </row>
    <row r="104" spans="1:48" x14ac:dyDescent="0.25"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 s="9"/>
      <c r="AE104" s="9"/>
      <c r="AG104"/>
      <c r="AH104" s="10"/>
      <c r="AI104" s="9"/>
      <c r="AJ104"/>
      <c r="AK104"/>
      <c r="AL104" s="9"/>
      <c r="AM104" s="9"/>
      <c r="AN104" s="9"/>
      <c r="AO104" s="9"/>
      <c r="AP104" s="2"/>
      <c r="AQ104" s="11"/>
      <c r="AR104" s="11"/>
      <c r="AS104" s="11"/>
      <c r="AT104" s="11"/>
    </row>
    <row r="105" spans="1:48" x14ac:dyDescent="0.25"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 s="9"/>
      <c r="AE105" s="9"/>
      <c r="AG105"/>
      <c r="AH105" s="10"/>
      <c r="AI105" s="9"/>
      <c r="AJ105"/>
      <c r="AK105"/>
      <c r="AL105" s="9"/>
      <c r="AM105" s="9"/>
      <c r="AN105" s="9"/>
      <c r="AO105" s="9"/>
      <c r="AP105" s="2"/>
      <c r="AQ105" s="11"/>
      <c r="AR105" s="11"/>
      <c r="AS105" s="11"/>
      <c r="AT105" s="11"/>
    </row>
    <row r="106" spans="1:48" x14ac:dyDescent="0.25"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 s="9"/>
      <c r="AE106" s="9"/>
      <c r="AG106"/>
      <c r="AH106" s="10"/>
      <c r="AI106" s="9"/>
      <c r="AJ106"/>
      <c r="AK106"/>
      <c r="AL106" s="9"/>
      <c r="AM106" s="9"/>
      <c r="AN106" s="9"/>
      <c r="AO106" s="9"/>
      <c r="AP106" s="2"/>
      <c r="AQ106" s="11"/>
      <c r="AR106" s="11"/>
      <c r="AS106" s="11"/>
      <c r="AT106" s="11"/>
    </row>
    <row r="107" spans="1:48" x14ac:dyDescent="0.25"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 s="9"/>
      <c r="AE107" s="9"/>
      <c r="AG107"/>
      <c r="AH107" s="10"/>
      <c r="AI107" s="9"/>
      <c r="AJ107"/>
      <c r="AK107"/>
      <c r="AL107" s="9"/>
      <c r="AM107" s="9"/>
      <c r="AN107" s="9"/>
      <c r="AO107" s="9"/>
      <c r="AP107" s="2"/>
      <c r="AQ107" s="11"/>
      <c r="AR107" s="11"/>
      <c r="AS107" s="11"/>
      <c r="AT107" s="11"/>
    </row>
    <row r="108" spans="1:48" x14ac:dyDescent="0.25"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 s="9"/>
      <c r="AE108" s="9"/>
      <c r="AG108"/>
      <c r="AH108" s="10"/>
      <c r="AI108" s="9"/>
      <c r="AJ108"/>
      <c r="AK108"/>
      <c r="AL108" s="9"/>
      <c r="AM108" s="9"/>
      <c r="AN108" s="9"/>
      <c r="AO108" s="9"/>
      <c r="AP108" s="2"/>
      <c r="AQ108" s="11"/>
      <c r="AR108" s="11"/>
      <c r="AS108" s="11"/>
      <c r="AT108" s="11"/>
    </row>
    <row r="109" spans="1:48" x14ac:dyDescent="0.25"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 s="9"/>
      <c r="AE109" s="9"/>
      <c r="AG109"/>
      <c r="AH109" s="10"/>
      <c r="AI109" s="9"/>
      <c r="AJ109"/>
      <c r="AK109"/>
      <c r="AL109" s="9"/>
      <c r="AM109" s="9"/>
      <c r="AN109" s="9"/>
      <c r="AO109" s="9"/>
      <c r="AP109" s="2"/>
      <c r="AQ109" s="11"/>
      <c r="AR109" s="11"/>
      <c r="AS109" s="11"/>
      <c r="AT109" s="11"/>
    </row>
    <row r="110" spans="1:48" x14ac:dyDescent="0.25"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 s="9"/>
      <c r="AE110" s="9"/>
      <c r="AG110"/>
      <c r="AH110" s="10"/>
      <c r="AI110" s="9"/>
      <c r="AJ110"/>
      <c r="AK110"/>
      <c r="AL110" s="9"/>
      <c r="AM110" s="9"/>
      <c r="AN110" s="9"/>
      <c r="AO110" s="9"/>
      <c r="AP110" s="2"/>
      <c r="AQ110" s="11"/>
      <c r="AR110" s="11"/>
      <c r="AS110" s="11"/>
      <c r="AT110" s="11"/>
    </row>
    <row r="111" spans="1:48" x14ac:dyDescent="0.25"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 s="9"/>
      <c r="AE111" s="9"/>
      <c r="AG111"/>
      <c r="AH111" s="10"/>
      <c r="AI111" s="9"/>
      <c r="AJ111"/>
      <c r="AK111"/>
      <c r="AL111" s="9"/>
      <c r="AM111" s="9"/>
      <c r="AN111" s="9"/>
      <c r="AO111" s="9"/>
      <c r="AP111" s="2"/>
      <c r="AQ111" s="11"/>
      <c r="AR111" s="11"/>
      <c r="AS111" s="11"/>
      <c r="AT111" s="11"/>
    </row>
    <row r="112" spans="1:48" x14ac:dyDescent="0.25"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 s="9"/>
      <c r="AE112" s="9"/>
      <c r="AG112"/>
      <c r="AH112" s="10"/>
      <c r="AI112" s="9"/>
      <c r="AJ112"/>
      <c r="AK112"/>
      <c r="AL112" s="9"/>
      <c r="AM112" s="9"/>
      <c r="AN112" s="9"/>
      <c r="AO112" s="9"/>
      <c r="AP112" s="2"/>
      <c r="AQ112" s="11"/>
      <c r="AR112" s="11"/>
      <c r="AS112" s="11"/>
      <c r="AT112" s="11"/>
    </row>
    <row r="113" spans="5:46" x14ac:dyDescent="0.25"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 s="9"/>
      <c r="AE113" s="9"/>
      <c r="AG113"/>
      <c r="AH113" s="10"/>
      <c r="AI113" s="9"/>
      <c r="AJ113"/>
      <c r="AK113"/>
      <c r="AL113" s="9"/>
      <c r="AM113" s="9"/>
      <c r="AN113" s="9"/>
      <c r="AO113" s="9"/>
      <c r="AP113" s="2"/>
      <c r="AQ113" s="11"/>
      <c r="AR113" s="11"/>
      <c r="AS113" s="11"/>
      <c r="AT113" s="11"/>
    </row>
    <row r="114" spans="5:46" x14ac:dyDescent="0.25"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 s="9"/>
      <c r="AE114" s="9"/>
      <c r="AG114"/>
      <c r="AH114" s="10"/>
      <c r="AI114" s="9"/>
      <c r="AJ114"/>
      <c r="AK114"/>
      <c r="AL114" s="9"/>
      <c r="AM114" s="9"/>
      <c r="AN114" s="9"/>
      <c r="AO114" s="9"/>
      <c r="AP114" s="2"/>
      <c r="AQ114" s="11"/>
      <c r="AR114" s="11"/>
      <c r="AS114" s="11"/>
      <c r="AT114" s="11"/>
    </row>
    <row r="115" spans="5:46" x14ac:dyDescent="0.25"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 s="9"/>
      <c r="AE115" s="9"/>
      <c r="AG115"/>
      <c r="AH115" s="10"/>
      <c r="AI115" s="9"/>
      <c r="AJ115"/>
      <c r="AK115"/>
      <c r="AL115" s="9"/>
      <c r="AM115" s="9"/>
      <c r="AN115" s="9"/>
      <c r="AO115" s="9"/>
      <c r="AP115" s="2"/>
      <c r="AQ115" s="11"/>
      <c r="AR115" s="11"/>
      <c r="AS115" s="11"/>
      <c r="AT115" s="11"/>
    </row>
    <row r="116" spans="5:46" x14ac:dyDescent="0.25"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 s="9"/>
      <c r="AE116" s="9"/>
      <c r="AG116"/>
      <c r="AH116" s="10"/>
      <c r="AI116" s="9"/>
      <c r="AJ116"/>
      <c r="AK116"/>
      <c r="AL116" s="9"/>
      <c r="AM116" s="9"/>
      <c r="AN116" s="9"/>
      <c r="AO116" s="9"/>
      <c r="AP116" s="2"/>
      <c r="AQ116" s="11"/>
      <c r="AR116" s="11"/>
      <c r="AS116" s="11"/>
      <c r="AT116" s="11"/>
    </row>
    <row r="117" spans="5:46" x14ac:dyDescent="0.25"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 s="9"/>
      <c r="AE117" s="9"/>
      <c r="AG117"/>
      <c r="AH117" s="10"/>
      <c r="AI117" s="9"/>
      <c r="AJ117"/>
      <c r="AK117"/>
      <c r="AL117" s="9"/>
      <c r="AM117" s="9"/>
      <c r="AN117" s="9"/>
      <c r="AO117" s="9"/>
      <c r="AP117" s="2"/>
      <c r="AQ117" s="11"/>
      <c r="AR117" s="11"/>
      <c r="AS117" s="11"/>
      <c r="AT117" s="11"/>
    </row>
    <row r="118" spans="5:46" x14ac:dyDescent="0.25"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 s="9"/>
      <c r="AE118" s="9"/>
      <c r="AG118"/>
      <c r="AH118" s="10"/>
      <c r="AI118" s="9"/>
      <c r="AJ118"/>
      <c r="AK118"/>
      <c r="AL118" s="9"/>
      <c r="AM118" s="9"/>
      <c r="AN118" s="9"/>
      <c r="AO118" s="9"/>
      <c r="AP118" s="2"/>
      <c r="AQ118" s="11"/>
      <c r="AR118" s="11"/>
      <c r="AS118" s="11"/>
      <c r="AT118" s="11"/>
    </row>
    <row r="119" spans="5:46" x14ac:dyDescent="0.25"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 s="9"/>
      <c r="AE119" s="9"/>
      <c r="AG119"/>
      <c r="AH119" s="10"/>
      <c r="AI119" s="9"/>
      <c r="AJ119"/>
      <c r="AK119"/>
      <c r="AL119" s="9"/>
      <c r="AM119" s="9"/>
      <c r="AN119" s="9"/>
      <c r="AO119" s="9"/>
      <c r="AP119" s="2"/>
      <c r="AQ119" s="11"/>
      <c r="AR119" s="11"/>
      <c r="AS119" s="11"/>
      <c r="AT119" s="11"/>
    </row>
    <row r="120" spans="5:46" x14ac:dyDescent="0.25"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 s="9"/>
      <c r="AE120" s="9"/>
      <c r="AG120"/>
      <c r="AH120" s="10"/>
      <c r="AI120" s="9"/>
      <c r="AJ120"/>
      <c r="AK120"/>
      <c r="AL120" s="9"/>
      <c r="AM120" s="9"/>
      <c r="AN120" s="9"/>
      <c r="AO120" s="9"/>
      <c r="AP120" s="2"/>
      <c r="AQ120" s="11"/>
      <c r="AR120" s="11"/>
      <c r="AS120" s="11"/>
      <c r="AT120" s="11"/>
    </row>
    <row r="121" spans="5:46" x14ac:dyDescent="0.25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 s="9"/>
      <c r="AE121" s="9"/>
      <c r="AG121"/>
      <c r="AH121" s="10"/>
      <c r="AI121" s="9"/>
      <c r="AJ121"/>
      <c r="AK121"/>
      <c r="AL121" s="9"/>
      <c r="AM121" s="9"/>
      <c r="AN121" s="9"/>
      <c r="AO121" s="9"/>
      <c r="AP121" s="2"/>
      <c r="AQ121" s="11"/>
      <c r="AR121" s="11"/>
      <c r="AS121" s="11"/>
      <c r="AT121" s="11"/>
    </row>
  </sheetData>
  <mergeCells count="6">
    <mergeCell ref="AH12:AJ12"/>
    <mergeCell ref="AQ12:AT12"/>
    <mergeCell ref="AN12:AO12"/>
    <mergeCell ref="D12:O12"/>
    <mergeCell ref="Q12:AB12"/>
    <mergeCell ref="AD12:AF1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3839-95D8-499F-BEF2-8243C15236CB}">
  <dimension ref="A1:W94"/>
  <sheetViews>
    <sheetView tabSelected="1" workbookViewId="0">
      <selection activeCell="O5" sqref="O5"/>
    </sheetView>
  </sheetViews>
  <sheetFormatPr defaultRowHeight="15" x14ac:dyDescent="0.25"/>
  <cols>
    <col min="1" max="2" width="9.140625" style="4"/>
    <col min="3" max="5" width="15.42578125" style="4" customWidth="1"/>
    <col min="6" max="6" width="12.28515625" style="4" customWidth="1"/>
    <col min="7" max="7" width="16.5703125" style="4" customWidth="1"/>
    <col min="8" max="8" width="12.28515625" style="4" customWidth="1"/>
    <col min="9" max="9" width="15.7109375" style="4" bestFit="1" customWidth="1"/>
    <col min="10" max="10" width="6.42578125" style="4" customWidth="1"/>
    <col min="11" max="11" width="13.7109375" style="4" customWidth="1"/>
    <col min="12" max="12" width="3.5703125" customWidth="1"/>
    <col min="13" max="13" width="11.5703125" bestFit="1" customWidth="1"/>
    <col min="14" max="14" width="3.140625" customWidth="1"/>
    <col min="15" max="15" width="11.5703125" customWidth="1"/>
    <col min="16" max="16" width="3.140625" customWidth="1"/>
    <col min="17" max="17" width="10.7109375" bestFit="1" customWidth="1"/>
    <col min="18" max="18" width="3.140625" customWidth="1"/>
    <col min="19" max="19" width="9.85546875" bestFit="1" customWidth="1"/>
    <col min="20" max="20" width="3.140625" customWidth="1"/>
    <col min="21" max="21" width="15.42578125" bestFit="1" customWidth="1"/>
    <col min="22" max="22" width="3.140625" customWidth="1"/>
    <col min="23" max="23" width="17.42578125" bestFit="1" customWidth="1"/>
  </cols>
  <sheetData>
    <row r="1" spans="1:23" x14ac:dyDescent="0.25">
      <c r="A1"/>
      <c r="B1"/>
      <c r="C1"/>
      <c r="D1"/>
      <c r="E1"/>
      <c r="F1"/>
      <c r="G1" s="2"/>
      <c r="H1"/>
      <c r="I1"/>
      <c r="J1"/>
      <c r="K1"/>
    </row>
    <row r="2" spans="1:23" x14ac:dyDescent="0.25">
      <c r="A2" s="1" t="s">
        <v>66</v>
      </c>
      <c r="B2"/>
      <c r="C2"/>
      <c r="D2"/>
      <c r="E2"/>
      <c r="F2"/>
      <c r="G2" s="2" t="s">
        <v>110</v>
      </c>
      <c r="H2"/>
      <c r="I2" s="2" t="s">
        <v>65</v>
      </c>
      <c r="J2"/>
      <c r="U2" s="2" t="s">
        <v>65</v>
      </c>
      <c r="W2" s="2" t="s">
        <v>98</v>
      </c>
    </row>
    <row r="3" spans="1:23" x14ac:dyDescent="0.25">
      <c r="A3"/>
      <c r="B3"/>
      <c r="C3" s="16" t="s">
        <v>64</v>
      </c>
      <c r="D3" s="2" t="s">
        <v>63</v>
      </c>
      <c r="E3" s="2" t="s">
        <v>63</v>
      </c>
      <c r="F3"/>
      <c r="G3" s="2" t="s">
        <v>62</v>
      </c>
      <c r="H3"/>
      <c r="I3" s="2" t="s">
        <v>61</v>
      </c>
      <c r="J3"/>
      <c r="K3" s="2" t="s">
        <v>105</v>
      </c>
      <c r="M3" s="31" t="s">
        <v>100</v>
      </c>
      <c r="N3" s="31"/>
      <c r="O3" s="31"/>
      <c r="P3" s="31"/>
      <c r="Q3" s="31"/>
      <c r="R3" s="31"/>
      <c r="S3" s="31"/>
      <c r="U3" s="2" t="s">
        <v>107</v>
      </c>
      <c r="W3" s="2" t="s">
        <v>102</v>
      </c>
    </row>
    <row r="4" spans="1:23" x14ac:dyDescent="0.25">
      <c r="A4"/>
      <c r="B4"/>
      <c r="C4" s="16" t="s">
        <v>60</v>
      </c>
      <c r="D4" s="2" t="s">
        <v>59</v>
      </c>
      <c r="E4" s="2" t="s">
        <v>101</v>
      </c>
      <c r="F4"/>
      <c r="G4" s="2" t="s">
        <v>58</v>
      </c>
      <c r="H4"/>
      <c r="I4" s="2" t="s">
        <v>57</v>
      </c>
      <c r="J4"/>
      <c r="K4" s="2" t="s">
        <v>104</v>
      </c>
      <c r="M4" s="28">
        <v>45047</v>
      </c>
      <c r="N4" s="15"/>
      <c r="O4" s="28">
        <v>45200</v>
      </c>
      <c r="P4" s="15"/>
      <c r="Q4" s="28">
        <v>45352</v>
      </c>
      <c r="S4" s="28">
        <v>45717</v>
      </c>
      <c r="U4" s="2" t="s">
        <v>109</v>
      </c>
      <c r="W4" s="2" t="s">
        <v>99</v>
      </c>
    </row>
    <row r="5" spans="1:23" x14ac:dyDescent="0.25">
      <c r="A5" s="2" t="s">
        <v>0</v>
      </c>
      <c r="B5" s="2"/>
      <c r="C5" s="2" t="s">
        <v>56</v>
      </c>
      <c r="D5" s="2" t="s">
        <v>55</v>
      </c>
      <c r="E5" s="2" t="s">
        <v>54</v>
      </c>
      <c r="F5"/>
      <c r="G5" s="2" t="s">
        <v>53</v>
      </c>
      <c r="H5"/>
      <c r="I5" s="2" t="s">
        <v>52</v>
      </c>
      <c r="J5"/>
      <c r="K5" s="2">
        <v>0.1532</v>
      </c>
      <c r="L5" s="2"/>
      <c r="M5" s="2">
        <v>0.1593</v>
      </c>
      <c r="N5" s="2"/>
      <c r="O5" s="2">
        <f>+M5+0.0033</f>
        <v>0.16259999999999999</v>
      </c>
      <c r="P5" s="2"/>
      <c r="Q5" s="2">
        <f>0.1634+0.0033</f>
        <v>0.16669999999999999</v>
      </c>
      <c r="R5" s="2"/>
      <c r="S5" s="2">
        <f>0.169+0.0033</f>
        <v>0.17230000000000001</v>
      </c>
      <c r="U5" s="2" t="s">
        <v>108</v>
      </c>
      <c r="W5" s="2" t="s">
        <v>41</v>
      </c>
    </row>
    <row r="6" spans="1:23" x14ac:dyDescent="0.25">
      <c r="A6" s="2" t="s">
        <v>1</v>
      </c>
      <c r="B6" s="2" t="s">
        <v>2</v>
      </c>
      <c r="C6" s="2" t="s">
        <v>51</v>
      </c>
      <c r="D6" s="2" t="s">
        <v>49</v>
      </c>
      <c r="E6" s="2" t="s">
        <v>49</v>
      </c>
      <c r="F6"/>
      <c r="G6" s="2" t="s">
        <v>49</v>
      </c>
      <c r="H6"/>
      <c r="I6" s="2" t="s">
        <v>49</v>
      </c>
      <c r="J6"/>
      <c r="K6" s="2" t="s">
        <v>50</v>
      </c>
      <c r="M6" s="2" t="s">
        <v>50</v>
      </c>
      <c r="N6" s="2"/>
      <c r="O6" s="2" t="s">
        <v>50</v>
      </c>
      <c r="P6" s="2"/>
      <c r="Q6" s="2" t="s">
        <v>50</v>
      </c>
      <c r="S6" s="2" t="s">
        <v>50</v>
      </c>
      <c r="U6" s="2" t="s">
        <v>49</v>
      </c>
      <c r="W6" s="2" t="s">
        <v>103</v>
      </c>
    </row>
    <row r="7" spans="1:23" x14ac:dyDescent="0.25">
      <c r="A7"/>
      <c r="B7"/>
      <c r="C7"/>
      <c r="D7"/>
      <c r="E7"/>
      <c r="F7"/>
      <c r="G7"/>
      <c r="H7"/>
      <c r="I7"/>
      <c r="J7"/>
      <c r="K7"/>
      <c r="W7" s="27">
        <f>2025-2017</f>
        <v>8</v>
      </c>
    </row>
    <row r="8" spans="1:23" x14ac:dyDescent="0.25">
      <c r="A8" s="2" t="s">
        <v>3</v>
      </c>
      <c r="B8" s="2">
        <v>9138</v>
      </c>
      <c r="C8" s="14">
        <v>186480</v>
      </c>
      <c r="D8" s="13">
        <v>15.5701657262815</v>
      </c>
      <c r="E8" s="13">
        <v>21.587818985446905</v>
      </c>
      <c r="F8"/>
      <c r="G8" s="13">
        <f>1.2*(1+E8/100)</f>
        <v>1.4590538278253629</v>
      </c>
      <c r="H8"/>
      <c r="I8" s="13">
        <f t="shared" ref="I8:I39" si="0">E8+G8</f>
        <v>23.046872813272266</v>
      </c>
      <c r="J8"/>
      <c r="K8" s="13">
        <f>((K$5-0.1396)*$C8)/(0.1396*$C8+26.92*12)*100</f>
        <v>9.6227116100503398</v>
      </c>
      <c r="M8" s="13">
        <f>((M$5-$K$5)*$C8)/($K$5*$C8+26.92*12)*100</f>
        <v>3.93720344502186</v>
      </c>
      <c r="N8" s="13"/>
      <c r="O8" s="13">
        <f>((O$5-M$5)*$C8)/(M$5*$C8+26.92*12)*100</f>
        <v>2.0492782649907557</v>
      </c>
      <c r="P8" s="13"/>
      <c r="Q8" s="13">
        <f>((Q$5-O$5)*$C8)/(O$5*$C8+26.92*12)*100</f>
        <v>2.4949446377133899</v>
      </c>
      <c r="R8" s="13"/>
      <c r="S8" s="13">
        <f>((S$5-Q$5)*$C8)/(Q$5*$C8+26.92*12)*100</f>
        <v>3.3247778934973953</v>
      </c>
      <c r="T8" s="13"/>
      <c r="U8" s="13">
        <f>((1+I8/100)*(1+K8/100)*(1+M8/100)*(1+O8/100)*(1+Q8/100)*(1+S8/100)-1)*100</f>
        <v>51.516179792199935</v>
      </c>
      <c r="W8" s="29">
        <f>RATE($W$7,0,-1,1+U8/100)*100</f>
        <v>5.331283555482413</v>
      </c>
    </row>
    <row r="9" spans="1:23" x14ac:dyDescent="0.25">
      <c r="A9" s="2" t="s">
        <v>3</v>
      </c>
      <c r="B9" s="2">
        <v>9266</v>
      </c>
      <c r="C9" s="14">
        <v>66000</v>
      </c>
      <c r="D9" s="13">
        <v>46.751210514180322</v>
      </c>
      <c r="E9" s="13">
        <v>14.526170163707675</v>
      </c>
      <c r="F9"/>
      <c r="G9" s="13">
        <f t="shared" ref="G9:G72" si="1">1.2*(1+E9/100)</f>
        <v>1.3743140419644921</v>
      </c>
      <c r="H9"/>
      <c r="I9" s="13">
        <f t="shared" si="0"/>
        <v>15.900484205672168</v>
      </c>
      <c r="J9"/>
      <c r="K9" s="13">
        <f t="shared" ref="K9:K72" si="2">((K$5-0.1396)*$C9)/(0.1396*$C9+26.92*12)*100</f>
        <v>9.412119991946847</v>
      </c>
      <c r="M9" s="13">
        <f t="shared" ref="M9:M72" si="3">((M$5-0.1532)*$C9)/(0.1532*$C9+26.92*12)*100</f>
        <v>3.8584506394332458</v>
      </c>
      <c r="N9" s="13"/>
      <c r="O9" s="13">
        <f t="shared" ref="O9:O72" si="4">((O$5-M$5)*$C9)/(M$5*$C9+26.92*12)*100</f>
        <v>2.0098109781080078</v>
      </c>
      <c r="P9" s="13"/>
      <c r="Q9" s="13">
        <f t="shared" ref="Q9:Q72" si="5">((Q$5-O$5)*$C9)/(O$5*$C9+26.92*12)*100</f>
        <v>2.4478409066238203</v>
      </c>
      <c r="R9" s="13"/>
      <c r="S9" s="13">
        <f t="shared" ref="S9:S72" si="6">((S$5-Q$5)*$C9)/(Q$5*$C9+26.92*12)*100</f>
        <v>3.2635069985271965</v>
      </c>
      <c r="T9" s="13"/>
      <c r="U9" s="13">
        <f t="shared" ref="U9:U72" si="7">((1+I9/100)*(1+K9/100)*(1+M9/100)*(1+O9/100)*(1+Q9/100)*(1+S9/100)-1)*100</f>
        <v>42.129473138113951</v>
      </c>
      <c r="W9" s="29">
        <f t="shared" ref="W9:W72" si="8">RATE($W$7,0,-1,1+U9/100)*100</f>
        <v>4.492595856301139</v>
      </c>
    </row>
    <row r="10" spans="1:23" x14ac:dyDescent="0.25">
      <c r="A10" s="2" t="s">
        <v>3</v>
      </c>
      <c r="B10" s="2">
        <v>18923</v>
      </c>
      <c r="C10" s="14">
        <v>238800</v>
      </c>
      <c r="D10" s="13">
        <v>6.3807743378293535</v>
      </c>
      <c r="E10" s="13">
        <v>22.517296806205913</v>
      </c>
      <c r="F10"/>
      <c r="G10" s="13">
        <f t="shared" si="1"/>
        <v>1.470207561674471</v>
      </c>
      <c r="H10"/>
      <c r="I10" s="13">
        <f t="shared" si="0"/>
        <v>23.987504367880383</v>
      </c>
      <c r="J10"/>
      <c r="K10" s="13">
        <f t="shared" si="2"/>
        <v>9.6486224402487029</v>
      </c>
      <c r="M10" s="13">
        <f t="shared" si="3"/>
        <v>3.9468721550266572</v>
      </c>
      <c r="N10" s="13"/>
      <c r="O10" s="13">
        <f t="shared" si="4"/>
        <v>2.0541196563017077</v>
      </c>
      <c r="P10" s="13"/>
      <c r="Q10" s="13">
        <f t="shared" si="5"/>
        <v>2.5007202711897611</v>
      </c>
      <c r="R10" s="13"/>
      <c r="S10" s="13">
        <f t="shared" si="6"/>
        <v>3.3322867608582025</v>
      </c>
      <c r="T10" s="13"/>
      <c r="U10" s="13">
        <f t="shared" si="7"/>
        <v>52.751689496121344</v>
      </c>
      <c r="W10" s="29">
        <f t="shared" si="8"/>
        <v>5.4382654528497127</v>
      </c>
    </row>
    <row r="11" spans="1:23" x14ac:dyDescent="0.25">
      <c r="A11" s="2" t="s">
        <v>3</v>
      </c>
      <c r="B11" s="2">
        <v>22293</v>
      </c>
      <c r="C11" s="14">
        <v>32640</v>
      </c>
      <c r="D11" s="13">
        <v>24.036527976449594</v>
      </c>
      <c r="E11" s="13">
        <v>5.3734684992847725</v>
      </c>
      <c r="F11"/>
      <c r="G11" s="13">
        <f t="shared" si="1"/>
        <v>1.2644816219914172</v>
      </c>
      <c r="H11"/>
      <c r="I11" s="13">
        <f t="shared" si="0"/>
        <v>6.63795012127619</v>
      </c>
      <c r="J11"/>
      <c r="K11" s="13">
        <f t="shared" si="2"/>
        <v>9.0971689389915227</v>
      </c>
      <c r="M11" s="13">
        <f t="shared" si="3"/>
        <v>3.7401042324130307</v>
      </c>
      <c r="N11" s="13"/>
      <c r="O11" s="13">
        <f t="shared" si="4"/>
        <v>1.9503885132198782</v>
      </c>
      <c r="P11" s="13"/>
      <c r="Q11" s="13">
        <f t="shared" si="5"/>
        <v>2.3768521202407502</v>
      </c>
      <c r="R11" s="13"/>
      <c r="S11" s="13">
        <f t="shared" si="6"/>
        <v>3.1710607398031532</v>
      </c>
      <c r="T11" s="13"/>
      <c r="U11" s="13">
        <f t="shared" si="7"/>
        <v>29.963231544250245</v>
      </c>
      <c r="W11" s="29">
        <f t="shared" si="8"/>
        <v>3.3302696436287906</v>
      </c>
    </row>
    <row r="12" spans="1:23" x14ac:dyDescent="0.25">
      <c r="A12" s="2" t="s">
        <v>3</v>
      </c>
      <c r="B12" s="2">
        <v>23790</v>
      </c>
      <c r="C12" s="14">
        <v>145020</v>
      </c>
      <c r="D12" s="13">
        <v>21.695241012182343</v>
      </c>
      <c r="E12" s="13">
        <v>20.403248806846076</v>
      </c>
      <c r="F12"/>
      <c r="G12" s="13">
        <f t="shared" si="1"/>
        <v>1.4448389856821529</v>
      </c>
      <c r="H12"/>
      <c r="I12" s="13">
        <f t="shared" si="0"/>
        <v>21.848087792528229</v>
      </c>
      <c r="J12"/>
      <c r="K12" s="13">
        <f t="shared" si="2"/>
        <v>9.5891098293685015</v>
      </c>
      <c r="M12" s="13">
        <f t="shared" si="3"/>
        <v>3.9246580228733596</v>
      </c>
      <c r="N12" s="13"/>
      <c r="O12" s="13">
        <f t="shared" si="4"/>
        <v>2.0429950813512168</v>
      </c>
      <c r="P12" s="13"/>
      <c r="Q12" s="13">
        <f t="shared" si="5"/>
        <v>2.4874481724107245</v>
      </c>
      <c r="R12" s="13"/>
      <c r="S12" s="13">
        <f t="shared" si="6"/>
        <v>3.3150305206076376</v>
      </c>
      <c r="T12" s="13"/>
      <c r="U12" s="13">
        <f t="shared" si="7"/>
        <v>49.941588211905888</v>
      </c>
      <c r="W12" s="29">
        <f t="shared" si="8"/>
        <v>5.1938289632034609</v>
      </c>
    </row>
    <row r="13" spans="1:23" x14ac:dyDescent="0.25">
      <c r="A13" s="2" t="s">
        <v>3</v>
      </c>
      <c r="B13" s="2">
        <v>29337</v>
      </c>
      <c r="C13" s="14">
        <v>154080</v>
      </c>
      <c r="D13" s="13">
        <v>22.943327724669473</v>
      </c>
      <c r="E13" s="13">
        <v>20.713485740370174</v>
      </c>
      <c r="F13"/>
      <c r="G13" s="13">
        <f t="shared" si="1"/>
        <v>1.448561828884442</v>
      </c>
      <c r="H13"/>
      <c r="I13" s="13">
        <f t="shared" si="0"/>
        <v>22.162047569254618</v>
      </c>
      <c r="J13"/>
      <c r="K13" s="13">
        <f t="shared" si="2"/>
        <v>9.5979738197104094</v>
      </c>
      <c r="M13" s="13">
        <f t="shared" si="3"/>
        <v>3.9279681927053409</v>
      </c>
      <c r="N13" s="13"/>
      <c r="O13" s="13">
        <f t="shared" si="4"/>
        <v>2.0446530768235962</v>
      </c>
      <c r="P13" s="13"/>
      <c r="Q13" s="13">
        <f t="shared" si="5"/>
        <v>2.4894264161792807</v>
      </c>
      <c r="R13" s="13"/>
      <c r="S13" s="13">
        <f t="shared" si="6"/>
        <v>3.3176028953356953</v>
      </c>
      <c r="T13" s="13"/>
      <c r="U13" s="13">
        <f t="shared" si="7"/>
        <v>50.353971093264825</v>
      </c>
      <c r="W13" s="29">
        <f t="shared" si="8"/>
        <v>5.2299497178359005</v>
      </c>
    </row>
    <row r="14" spans="1:23" x14ac:dyDescent="0.25">
      <c r="A14" s="2" t="s">
        <v>3</v>
      </c>
      <c r="B14" s="2">
        <v>29747</v>
      </c>
      <c r="C14" s="14">
        <v>101520</v>
      </c>
      <c r="D14" s="13">
        <v>28.414072775098642</v>
      </c>
      <c r="E14" s="13">
        <v>18.206300494770478</v>
      </c>
      <c r="F14"/>
      <c r="G14" s="13">
        <f t="shared" si="1"/>
        <v>1.4184756059372456</v>
      </c>
      <c r="H14"/>
      <c r="I14" s="13">
        <f t="shared" si="0"/>
        <v>19.624776100707724</v>
      </c>
      <c r="J14"/>
      <c r="K14" s="13">
        <f t="shared" si="2"/>
        <v>9.5250079474409244</v>
      </c>
      <c r="M14" s="13">
        <f t="shared" si="3"/>
        <v>3.9007038591314198</v>
      </c>
      <c r="N14" s="13"/>
      <c r="O14" s="13">
        <f t="shared" si="4"/>
        <v>2.0309937887295031</v>
      </c>
      <c r="P14" s="13"/>
      <c r="Q14" s="13">
        <f t="shared" si="5"/>
        <v>2.4731268662888652</v>
      </c>
      <c r="R14" s="13"/>
      <c r="S14" s="13">
        <f t="shared" si="6"/>
        <v>3.296405098239509</v>
      </c>
      <c r="T14" s="13"/>
      <c r="U14" s="13">
        <f t="shared" si="7"/>
        <v>47.021291570113412</v>
      </c>
      <c r="W14" s="29">
        <f t="shared" si="8"/>
        <v>4.9355224729926501</v>
      </c>
    </row>
    <row r="15" spans="1:23" x14ac:dyDescent="0.25">
      <c r="A15" s="2" t="s">
        <v>3</v>
      </c>
      <c r="B15" s="2">
        <v>32206</v>
      </c>
      <c r="C15" s="14">
        <v>191600</v>
      </c>
      <c r="D15" s="13">
        <v>21.593992317762666</v>
      </c>
      <c r="E15" s="13">
        <v>21.700162564198489</v>
      </c>
      <c r="F15"/>
      <c r="G15" s="13">
        <f t="shared" si="1"/>
        <v>1.4604019507703818</v>
      </c>
      <c r="H15"/>
      <c r="I15" s="13">
        <f t="shared" si="0"/>
        <v>23.160564514968872</v>
      </c>
      <c r="J15"/>
      <c r="K15" s="13">
        <f t="shared" si="2"/>
        <v>9.6258644127903548</v>
      </c>
      <c r="M15" s="13">
        <f t="shared" si="3"/>
        <v>3.9383801677845076</v>
      </c>
      <c r="N15" s="13"/>
      <c r="O15" s="13">
        <f t="shared" si="4"/>
        <v>2.0498675308608338</v>
      </c>
      <c r="P15" s="13"/>
      <c r="Q15" s="13">
        <f t="shared" si="5"/>
        <v>2.4956476433736117</v>
      </c>
      <c r="R15" s="13"/>
      <c r="S15" s="13">
        <f t="shared" si="6"/>
        <v>3.3256919122852606</v>
      </c>
      <c r="T15" s="13"/>
      <c r="U15" s="13">
        <f t="shared" si="7"/>
        <v>51.665512652673762</v>
      </c>
      <c r="W15" s="29">
        <f t="shared" si="8"/>
        <v>5.3442546483963511</v>
      </c>
    </row>
    <row r="16" spans="1:23" x14ac:dyDescent="0.25">
      <c r="A16" s="2" t="s">
        <v>3</v>
      </c>
      <c r="B16" s="2">
        <v>33587</v>
      </c>
      <c r="C16" s="14">
        <v>132240</v>
      </c>
      <c r="D16" s="13">
        <v>26.648977891073077</v>
      </c>
      <c r="E16" s="13">
        <v>19.898034217363602</v>
      </c>
      <c r="F16"/>
      <c r="G16" s="13">
        <f t="shared" si="1"/>
        <v>1.4387764106083631</v>
      </c>
      <c r="H16"/>
      <c r="I16" s="13">
        <f t="shared" si="0"/>
        <v>21.336810627971964</v>
      </c>
      <c r="J16"/>
      <c r="K16" s="13">
        <f t="shared" si="2"/>
        <v>9.5745768255785428</v>
      </c>
      <c r="M16" s="13">
        <f t="shared" si="3"/>
        <v>3.9192296569930654</v>
      </c>
      <c r="N16" s="13"/>
      <c r="O16" s="13">
        <f t="shared" si="4"/>
        <v>2.04027589673733</v>
      </c>
      <c r="P16" s="13"/>
      <c r="Q16" s="13">
        <f t="shared" si="5"/>
        <v>2.4842036275025086</v>
      </c>
      <c r="R16" s="13"/>
      <c r="S16" s="13">
        <f t="shared" si="6"/>
        <v>3.3108113183050776</v>
      </c>
      <c r="T16" s="13"/>
      <c r="U16" s="13">
        <f t="shared" si="7"/>
        <v>49.27003100642191</v>
      </c>
      <c r="W16" s="29">
        <f t="shared" si="8"/>
        <v>5.1348205790572123</v>
      </c>
    </row>
    <row r="17" spans="1:23" x14ac:dyDescent="0.25">
      <c r="A17" s="2" t="s">
        <v>3</v>
      </c>
      <c r="B17" s="2">
        <v>45396</v>
      </c>
      <c r="C17" s="14">
        <v>71680</v>
      </c>
      <c r="D17" s="13">
        <v>27.519498940643938</v>
      </c>
      <c r="E17" s="13">
        <v>15.331901803227765</v>
      </c>
      <c r="F17"/>
      <c r="G17" s="13">
        <f t="shared" si="1"/>
        <v>1.3839828216387331</v>
      </c>
      <c r="H17"/>
      <c r="I17" s="13">
        <f t="shared" si="0"/>
        <v>16.715884624866497</v>
      </c>
      <c r="J17"/>
      <c r="K17" s="13">
        <f t="shared" si="2"/>
        <v>9.4374517888841041</v>
      </c>
      <c r="M17" s="13">
        <f t="shared" si="3"/>
        <v>3.8679397502710406</v>
      </c>
      <c r="N17" s="13"/>
      <c r="O17" s="13">
        <f t="shared" si="4"/>
        <v>2.0145696555445616</v>
      </c>
      <c r="P17" s="13"/>
      <c r="Q17" s="13">
        <f t="shared" si="5"/>
        <v>2.4535222630964455</v>
      </c>
      <c r="R17" s="13"/>
      <c r="S17" s="13">
        <f t="shared" si="6"/>
        <v>3.2709000972613116</v>
      </c>
      <c r="T17" s="13"/>
      <c r="U17" s="13">
        <f t="shared" si="7"/>
        <v>43.200493056126319</v>
      </c>
      <c r="W17" s="29">
        <f t="shared" si="8"/>
        <v>4.5906986823234668</v>
      </c>
    </row>
    <row r="18" spans="1:23" x14ac:dyDescent="0.25">
      <c r="A18" s="2" t="s">
        <v>3</v>
      </c>
      <c r="B18" s="2">
        <v>45427</v>
      </c>
      <c r="C18" s="14">
        <v>74880</v>
      </c>
      <c r="D18" s="13">
        <v>16.479703883945618</v>
      </c>
      <c r="E18" s="13">
        <v>15.737867180814359</v>
      </c>
      <c r="F18"/>
      <c r="G18" s="13">
        <f t="shared" si="1"/>
        <v>1.3888544061697723</v>
      </c>
      <c r="H18"/>
      <c r="I18" s="13">
        <f t="shared" si="0"/>
        <v>17.126721586984132</v>
      </c>
      <c r="J18"/>
      <c r="K18" s="13">
        <f t="shared" si="2"/>
        <v>9.4500815122981123</v>
      </c>
      <c r="M18" s="13">
        <f t="shared" si="3"/>
        <v>3.8726691138766531</v>
      </c>
      <c r="N18" s="13"/>
      <c r="O18" s="13">
        <f t="shared" si="4"/>
        <v>2.0169410510974055</v>
      </c>
      <c r="P18" s="13"/>
      <c r="Q18" s="13">
        <f t="shared" si="5"/>
        <v>2.4563532601599118</v>
      </c>
      <c r="R18" s="13"/>
      <c r="S18" s="13">
        <f t="shared" si="6"/>
        <v>3.2745837425313682</v>
      </c>
      <c r="T18" s="13"/>
      <c r="U18" s="13">
        <f t="shared" si="7"/>
        <v>43.740123106744107</v>
      </c>
      <c r="W18" s="29">
        <f t="shared" si="8"/>
        <v>4.6398844871800931</v>
      </c>
    </row>
    <row r="19" spans="1:23" x14ac:dyDescent="0.25">
      <c r="A19" s="2" t="s">
        <v>3</v>
      </c>
      <c r="B19" s="2">
        <v>46656</v>
      </c>
      <c r="C19" s="14">
        <v>158000</v>
      </c>
      <c r="D19" s="13">
        <v>15.380721184581049</v>
      </c>
      <c r="E19" s="13">
        <v>20.837292879727688</v>
      </c>
      <c r="F19"/>
      <c r="G19" s="13">
        <f t="shared" si="1"/>
        <v>1.4500475145567322</v>
      </c>
      <c r="H19"/>
      <c r="I19" s="13">
        <f t="shared" si="0"/>
        <v>22.287340394284421</v>
      </c>
      <c r="J19"/>
      <c r="K19" s="13">
        <f t="shared" si="2"/>
        <v>9.601498491499493</v>
      </c>
      <c r="M19" s="13">
        <f t="shared" si="3"/>
        <v>3.9292842978656739</v>
      </c>
      <c r="N19" s="13"/>
      <c r="O19" s="13">
        <f t="shared" si="4"/>
        <v>2.0453122572809805</v>
      </c>
      <c r="P19" s="13"/>
      <c r="Q19" s="13">
        <f t="shared" si="5"/>
        <v>2.4902129020552088</v>
      </c>
      <c r="R19" s="13"/>
      <c r="S19" s="13">
        <f t="shared" si="6"/>
        <v>3.318625560918246</v>
      </c>
      <c r="T19" s="13"/>
      <c r="U19" s="13">
        <f t="shared" si="7"/>
        <v>50.518541907839001</v>
      </c>
      <c r="W19" s="29">
        <f t="shared" si="8"/>
        <v>5.2443403347972355</v>
      </c>
    </row>
    <row r="20" spans="1:23" x14ac:dyDescent="0.25">
      <c r="A20" s="2" t="s">
        <v>3</v>
      </c>
      <c r="B20" s="2">
        <v>52506</v>
      </c>
      <c r="C20" s="14">
        <v>189180</v>
      </c>
      <c r="D20" s="13">
        <v>11.170316750778975</v>
      </c>
      <c r="E20" s="13">
        <v>21.647785540402875</v>
      </c>
      <c r="F20"/>
      <c r="G20" s="13">
        <f t="shared" si="1"/>
        <v>1.4597734264848345</v>
      </c>
      <c r="H20"/>
      <c r="I20" s="13">
        <f t="shared" si="0"/>
        <v>23.107558966887709</v>
      </c>
      <c r="J20"/>
      <c r="K20" s="13">
        <f t="shared" si="2"/>
        <v>9.6243952320630033</v>
      </c>
      <c r="M20" s="13">
        <f t="shared" si="3"/>
        <v>3.9378318328598332</v>
      </c>
      <c r="N20" s="13"/>
      <c r="O20" s="13">
        <f t="shared" si="4"/>
        <v>2.0495929435805937</v>
      </c>
      <c r="P20" s="13"/>
      <c r="Q20" s="13">
        <f t="shared" si="5"/>
        <v>2.4953200564102538</v>
      </c>
      <c r="R20" s="13"/>
      <c r="S20" s="13">
        <f t="shared" si="6"/>
        <v>3.3252659988689164</v>
      </c>
      <c r="T20" s="13"/>
      <c r="U20" s="13">
        <f t="shared" si="7"/>
        <v>51.59589041993533</v>
      </c>
      <c r="W20" s="29">
        <f t="shared" si="8"/>
        <v>5.3382086334811643</v>
      </c>
    </row>
    <row r="21" spans="1:23" x14ac:dyDescent="0.25">
      <c r="A21" s="2" t="s">
        <v>3</v>
      </c>
      <c r="B21" s="2">
        <v>52523</v>
      </c>
      <c r="C21" s="14">
        <v>206240</v>
      </c>
      <c r="D21" s="13">
        <v>24.068752924707802</v>
      </c>
      <c r="E21" s="13">
        <v>21.991925460008787</v>
      </c>
      <c r="F21"/>
      <c r="G21" s="13">
        <f t="shared" si="1"/>
        <v>1.4639031055201055</v>
      </c>
      <c r="H21"/>
      <c r="I21" s="13">
        <f t="shared" si="0"/>
        <v>23.455828565528893</v>
      </c>
      <c r="J21"/>
      <c r="K21" s="13">
        <f t="shared" si="2"/>
        <v>9.6340253039897039</v>
      </c>
      <c r="M21" s="13">
        <f t="shared" si="3"/>
        <v>3.941425748569626</v>
      </c>
      <c r="N21" s="13"/>
      <c r="O21" s="13">
        <f t="shared" si="4"/>
        <v>2.0513926002873295</v>
      </c>
      <c r="P21" s="13"/>
      <c r="Q21" s="13">
        <f t="shared" si="5"/>
        <v>2.4974670432077022</v>
      </c>
      <c r="R21" s="13"/>
      <c r="S21" s="13">
        <f t="shared" si="6"/>
        <v>3.3280573622388445</v>
      </c>
      <c r="T21" s="13"/>
      <c r="U21" s="13">
        <f t="shared" si="7"/>
        <v>52.053338893350933</v>
      </c>
      <c r="W21" s="29">
        <f t="shared" si="8"/>
        <v>5.3778892170531849</v>
      </c>
    </row>
    <row r="22" spans="1:23" x14ac:dyDescent="0.25">
      <c r="A22" s="2" t="s">
        <v>3</v>
      </c>
      <c r="B22" s="2">
        <v>56255</v>
      </c>
      <c r="C22" s="14">
        <v>91620</v>
      </c>
      <c r="D22" s="13">
        <v>28.439146331240494</v>
      </c>
      <c r="E22" s="13">
        <v>17.441358097665937</v>
      </c>
      <c r="F22"/>
      <c r="G22" s="13">
        <f t="shared" si="1"/>
        <v>1.4092962971719911</v>
      </c>
      <c r="H22"/>
      <c r="I22" s="13">
        <f t="shared" si="0"/>
        <v>18.850654394837928</v>
      </c>
      <c r="J22"/>
      <c r="K22" s="13">
        <f t="shared" si="2"/>
        <v>9.5021257982038243</v>
      </c>
      <c r="M22" s="13">
        <f t="shared" si="3"/>
        <v>3.8921462608285751</v>
      </c>
      <c r="N22" s="13"/>
      <c r="O22" s="13">
        <f t="shared" si="4"/>
        <v>2.0267049986104122</v>
      </c>
      <c r="P22" s="13"/>
      <c r="Q22" s="13">
        <f t="shared" si="5"/>
        <v>2.4680081774181168</v>
      </c>
      <c r="R22" s="13"/>
      <c r="S22" s="13">
        <f t="shared" si="6"/>
        <v>3.2897467789050387</v>
      </c>
      <c r="T22" s="13"/>
      <c r="U22" s="13">
        <f t="shared" si="7"/>
        <v>46.004490810099782</v>
      </c>
      <c r="W22" s="29">
        <f t="shared" si="8"/>
        <v>4.84452989986774</v>
      </c>
    </row>
    <row r="23" spans="1:23" x14ac:dyDescent="0.25">
      <c r="A23" s="2" t="s">
        <v>3</v>
      </c>
      <c r="B23" s="2">
        <v>60531</v>
      </c>
      <c r="C23" s="14">
        <v>184160</v>
      </c>
      <c r="D23" s="13">
        <v>13.565568933396467</v>
      </c>
      <c r="E23" s="13">
        <v>21.534954112129846</v>
      </c>
      <c r="F23"/>
      <c r="G23" s="13">
        <f t="shared" si="1"/>
        <v>1.458419449345558</v>
      </c>
      <c r="H23"/>
      <c r="I23" s="13">
        <f t="shared" si="0"/>
        <v>22.993373561475405</v>
      </c>
      <c r="J23"/>
      <c r="K23" s="13">
        <f t="shared" si="2"/>
        <v>9.6212259970276328</v>
      </c>
      <c r="M23" s="13">
        <f t="shared" si="3"/>
        <v>3.9366489451770104</v>
      </c>
      <c r="N23" s="13"/>
      <c r="O23" s="13">
        <f t="shared" si="4"/>
        <v>2.0490005842265293</v>
      </c>
      <c r="P23" s="13"/>
      <c r="Q23" s="13">
        <f t="shared" si="5"/>
        <v>2.4946133563388968</v>
      </c>
      <c r="R23" s="13"/>
      <c r="S23" s="13">
        <f t="shared" si="6"/>
        <v>3.3243471708545198</v>
      </c>
      <c r="T23" s="13"/>
      <c r="U23" s="13">
        <f t="shared" si="7"/>
        <v>51.445909084797293</v>
      </c>
      <c r="W23" s="29">
        <f t="shared" si="8"/>
        <v>5.3251759519175526</v>
      </c>
    </row>
    <row r="24" spans="1:23" x14ac:dyDescent="0.25">
      <c r="A24" s="2" t="s">
        <v>3</v>
      </c>
      <c r="B24" s="2">
        <v>61582</v>
      </c>
      <c r="C24" s="14">
        <v>320480</v>
      </c>
      <c r="D24" s="13">
        <v>6.4332632121238076</v>
      </c>
      <c r="E24" s="13">
        <v>23.378487186743513</v>
      </c>
      <c r="F24"/>
      <c r="G24" s="13">
        <f t="shared" si="1"/>
        <v>1.4805418462409221</v>
      </c>
      <c r="H24"/>
      <c r="I24" s="13">
        <f t="shared" si="0"/>
        <v>24.859029032984434</v>
      </c>
      <c r="J24"/>
      <c r="K24" s="13">
        <f t="shared" si="2"/>
        <v>9.6722812065709931</v>
      </c>
      <c r="M24" s="13">
        <f t="shared" si="3"/>
        <v>3.9556965098909371</v>
      </c>
      <c r="N24" s="13"/>
      <c r="O24" s="13">
        <f t="shared" si="4"/>
        <v>2.0585374695302243</v>
      </c>
      <c r="P24" s="13"/>
      <c r="Q24" s="13">
        <f t="shared" si="5"/>
        <v>2.5059901106720965</v>
      </c>
      <c r="R24" s="13"/>
      <c r="S24" s="13">
        <f t="shared" si="6"/>
        <v>3.3391373101440331</v>
      </c>
      <c r="T24" s="13"/>
      <c r="U24" s="13">
        <f t="shared" si="7"/>
        <v>53.896428023834808</v>
      </c>
      <c r="W24" s="29">
        <f t="shared" si="8"/>
        <v>5.536713917735856</v>
      </c>
    </row>
    <row r="25" spans="1:23" x14ac:dyDescent="0.25">
      <c r="A25" s="2" t="s">
        <v>3</v>
      </c>
      <c r="B25" s="2">
        <v>61744</v>
      </c>
      <c r="C25" s="14">
        <v>240160</v>
      </c>
      <c r="D25" s="13">
        <v>15.275951666321097</v>
      </c>
      <c r="E25" s="13">
        <v>22.536255472059665</v>
      </c>
      <c r="F25"/>
      <c r="G25" s="13">
        <f t="shared" si="1"/>
        <v>1.4704350656647158</v>
      </c>
      <c r="H25"/>
      <c r="I25" s="13">
        <f t="shared" si="0"/>
        <v>24.006690537724381</v>
      </c>
      <c r="J25"/>
      <c r="K25" s="13">
        <f t="shared" si="2"/>
        <v>9.6491468557647853</v>
      </c>
      <c r="M25" s="13">
        <f t="shared" si="3"/>
        <v>3.9470677951926962</v>
      </c>
      <c r="N25" s="13"/>
      <c r="O25" s="13">
        <f t="shared" si="4"/>
        <v>2.0542176094635081</v>
      </c>
      <c r="P25" s="13"/>
      <c r="Q25" s="13">
        <f t="shared" si="5"/>
        <v>2.5008371206949196</v>
      </c>
      <c r="R25" s="13"/>
      <c r="S25" s="13">
        <f t="shared" si="6"/>
        <v>3.3324386674844328</v>
      </c>
      <c r="T25" s="13"/>
      <c r="U25" s="13">
        <f t="shared" si="7"/>
        <v>52.776890329441486</v>
      </c>
      <c r="W25" s="29">
        <f t="shared" si="8"/>
        <v>5.4404396844342955</v>
      </c>
    </row>
    <row r="26" spans="1:23" x14ac:dyDescent="0.25">
      <c r="A26" s="2" t="s">
        <v>3</v>
      </c>
      <c r="B26" s="2">
        <v>63491</v>
      </c>
      <c r="C26" s="14">
        <v>43495</v>
      </c>
      <c r="D26" s="13">
        <v>25.545548579357181</v>
      </c>
      <c r="E26" s="13">
        <v>9.6247081076392469</v>
      </c>
      <c r="F26"/>
      <c r="G26" s="13">
        <f t="shared" si="1"/>
        <v>1.315496497291671</v>
      </c>
      <c r="H26"/>
      <c r="I26" s="13">
        <f t="shared" si="0"/>
        <v>10.940204604930917</v>
      </c>
      <c r="J26"/>
      <c r="K26" s="13">
        <f t="shared" si="2"/>
        <v>9.2499978889566172</v>
      </c>
      <c r="M26" s="13">
        <f t="shared" si="3"/>
        <v>3.797616651833239</v>
      </c>
      <c r="N26" s="13"/>
      <c r="O26" s="13">
        <f t="shared" si="4"/>
        <v>1.9792827801839628</v>
      </c>
      <c r="P26" s="13"/>
      <c r="Q26" s="13">
        <f t="shared" si="5"/>
        <v>2.4113808625365678</v>
      </c>
      <c r="R26" s="13"/>
      <c r="S26" s="13">
        <f t="shared" si="6"/>
        <v>3.2160423436156758</v>
      </c>
      <c r="T26" s="13"/>
      <c r="U26" s="13">
        <f t="shared" si="7"/>
        <v>35.61419778842361</v>
      </c>
      <c r="W26" s="29">
        <f t="shared" si="8"/>
        <v>3.88148394990335</v>
      </c>
    </row>
    <row r="27" spans="1:23" x14ac:dyDescent="0.25">
      <c r="A27" s="2" t="s">
        <v>3</v>
      </c>
      <c r="B27" s="2">
        <v>64593</v>
      </c>
      <c r="C27" s="14">
        <v>158460</v>
      </c>
      <c r="D27" s="13">
        <v>9.7206445451572865</v>
      </c>
      <c r="E27" s="13">
        <v>20.851441619917878</v>
      </c>
      <c r="F27"/>
      <c r="G27" s="13">
        <f t="shared" si="1"/>
        <v>1.4502172994390146</v>
      </c>
      <c r="H27"/>
      <c r="I27" s="13">
        <f t="shared" si="0"/>
        <v>22.301658919356893</v>
      </c>
      <c r="J27"/>
      <c r="K27" s="13">
        <f t="shared" si="2"/>
        <v>9.6019008328975843</v>
      </c>
      <c r="M27" s="13">
        <f t="shared" si="3"/>
        <v>3.9294345259292247</v>
      </c>
      <c r="N27" s="13"/>
      <c r="O27" s="13">
        <f t="shared" si="4"/>
        <v>2.0453874989937679</v>
      </c>
      <c r="P27" s="13"/>
      <c r="Q27" s="13">
        <f t="shared" si="5"/>
        <v>2.4903026743138232</v>
      </c>
      <c r="R27" s="13"/>
      <c r="S27" s="13">
        <f t="shared" si="6"/>
        <v>3.3187422905596073</v>
      </c>
      <c r="T27" s="13"/>
      <c r="U27" s="13">
        <f t="shared" si="7"/>
        <v>50.537349140688278</v>
      </c>
      <c r="W27" s="29">
        <f t="shared" si="8"/>
        <v>5.2459840248311451</v>
      </c>
    </row>
    <row r="28" spans="1:23" x14ac:dyDescent="0.25">
      <c r="A28" s="2" t="s">
        <v>3</v>
      </c>
      <c r="B28" s="2">
        <v>70567</v>
      </c>
      <c r="C28" s="14">
        <v>96600</v>
      </c>
      <c r="D28" s="13">
        <v>27.978616635602105</v>
      </c>
      <c r="E28" s="13">
        <v>17.844048911373768</v>
      </c>
      <c r="F28"/>
      <c r="G28" s="13">
        <f t="shared" si="1"/>
        <v>1.4141285869364852</v>
      </c>
      <c r="H28"/>
      <c r="I28" s="13">
        <f t="shared" si="0"/>
        <v>19.258177498310253</v>
      </c>
      <c r="J28"/>
      <c r="K28" s="13">
        <f t="shared" si="2"/>
        <v>9.5142087425045609</v>
      </c>
      <c r="M28" s="13">
        <f t="shared" si="3"/>
        <v>3.8966655557142587</v>
      </c>
      <c r="N28" s="13"/>
      <c r="O28" s="13">
        <f t="shared" si="4"/>
        <v>2.0289700103491586</v>
      </c>
      <c r="P28" s="13"/>
      <c r="Q28" s="13">
        <f t="shared" si="5"/>
        <v>2.4707115319833766</v>
      </c>
      <c r="R28" s="13"/>
      <c r="S28" s="13">
        <f t="shared" si="6"/>
        <v>3.2932633478345172</v>
      </c>
      <c r="T28" s="13"/>
      <c r="U28" s="13">
        <f t="shared" si="7"/>
        <v>46.53976814206424</v>
      </c>
      <c r="W28" s="29">
        <f t="shared" si="8"/>
        <v>4.8925002487152023</v>
      </c>
    </row>
    <row r="29" spans="1:23" x14ac:dyDescent="0.25">
      <c r="A29" s="2" t="s">
        <v>3</v>
      </c>
      <c r="B29" s="2">
        <v>76348</v>
      </c>
      <c r="C29" s="14">
        <v>206460</v>
      </c>
      <c r="D29" s="13">
        <v>13.225612984307089</v>
      </c>
      <c r="E29" s="13">
        <v>21.996007703304254</v>
      </c>
      <c r="F29"/>
      <c r="G29" s="13">
        <f t="shared" si="1"/>
        <v>1.463952092439651</v>
      </c>
      <c r="H29"/>
      <c r="I29" s="13">
        <f t="shared" si="0"/>
        <v>23.459959795743906</v>
      </c>
      <c r="J29"/>
      <c r="K29" s="13">
        <f t="shared" si="2"/>
        <v>9.634139211392915</v>
      </c>
      <c r="M29" s="13">
        <f t="shared" si="3"/>
        <v>3.9414682547133983</v>
      </c>
      <c r="N29" s="13"/>
      <c r="O29" s="13">
        <f t="shared" si="4"/>
        <v>2.0514138845345529</v>
      </c>
      <c r="P29" s="13"/>
      <c r="Q29" s="13">
        <f t="shared" si="5"/>
        <v>2.4974924348183483</v>
      </c>
      <c r="R29" s="13"/>
      <c r="S29" s="13">
        <f t="shared" si="6"/>
        <v>3.3280903739507663</v>
      </c>
      <c r="T29" s="13"/>
      <c r="U29" s="13">
        <f t="shared" si="7"/>
        <v>52.058765221007896</v>
      </c>
      <c r="W29" s="29">
        <f t="shared" si="8"/>
        <v>5.378359287318232</v>
      </c>
    </row>
    <row r="30" spans="1:23" x14ac:dyDescent="0.25">
      <c r="A30" s="2" t="s">
        <v>3</v>
      </c>
      <c r="B30" s="2">
        <v>77432</v>
      </c>
      <c r="C30" s="14">
        <v>139500</v>
      </c>
      <c r="D30" s="13">
        <v>18.211675907239709</v>
      </c>
      <c r="E30" s="13">
        <v>20.195691294433082</v>
      </c>
      <c r="F30"/>
      <c r="G30" s="13">
        <f t="shared" si="1"/>
        <v>1.442348295533197</v>
      </c>
      <c r="H30"/>
      <c r="I30" s="13">
        <f t="shared" si="0"/>
        <v>21.638039589966279</v>
      </c>
      <c r="J30"/>
      <c r="K30" s="13">
        <f t="shared" si="2"/>
        <v>9.5831540154082067</v>
      </c>
      <c r="M30" s="13">
        <f t="shared" si="3"/>
        <v>3.9224335820606533</v>
      </c>
      <c r="N30" s="13"/>
      <c r="O30" s="13">
        <f t="shared" si="4"/>
        <v>2.0418808457072579</v>
      </c>
      <c r="P30" s="13"/>
      <c r="Q30" s="13">
        <f t="shared" si="5"/>
        <v>2.4861186816855221</v>
      </c>
      <c r="R30" s="13"/>
      <c r="S30" s="13">
        <f t="shared" si="6"/>
        <v>3.3133016847706589</v>
      </c>
      <c r="T30" s="13"/>
      <c r="U30" s="13">
        <f t="shared" si="7"/>
        <v>49.665692095849437</v>
      </c>
      <c r="W30" s="29">
        <f t="shared" si="8"/>
        <v>5.1696145678530057</v>
      </c>
    </row>
    <row r="31" spans="1:23" x14ac:dyDescent="0.25">
      <c r="A31" s="2" t="s">
        <v>3</v>
      </c>
      <c r="B31" s="2">
        <v>79126</v>
      </c>
      <c r="C31" s="14">
        <v>88320</v>
      </c>
      <c r="D31" s="13">
        <v>39.565870525595329</v>
      </c>
      <c r="E31" s="13">
        <v>17.151847539132969</v>
      </c>
      <c r="F31"/>
      <c r="G31" s="13">
        <f t="shared" si="1"/>
        <v>1.4058221704695957</v>
      </c>
      <c r="H31"/>
      <c r="I31" s="13">
        <f t="shared" si="0"/>
        <v>18.557669709602564</v>
      </c>
      <c r="J31"/>
      <c r="K31" s="13">
        <f t="shared" si="2"/>
        <v>9.493387558138652</v>
      </c>
      <c r="M31" s="13">
        <f t="shared" si="3"/>
        <v>3.888877339597665</v>
      </c>
      <c r="N31" s="13"/>
      <c r="O31" s="13">
        <f t="shared" si="4"/>
        <v>2.0250665350417871</v>
      </c>
      <c r="P31" s="13"/>
      <c r="Q31" s="13">
        <f t="shared" si="5"/>
        <v>2.4660525507168636</v>
      </c>
      <c r="R31" s="13"/>
      <c r="S31" s="13">
        <f t="shared" si="6"/>
        <v>3.2872027512457933</v>
      </c>
      <c r="T31" s="13"/>
      <c r="U31" s="13">
        <f t="shared" si="7"/>
        <v>45.619658491924483</v>
      </c>
      <c r="W31" s="29">
        <f t="shared" si="8"/>
        <v>4.8099469166754245</v>
      </c>
    </row>
    <row r="32" spans="1:23" x14ac:dyDescent="0.25">
      <c r="A32" s="2" t="s">
        <v>3</v>
      </c>
      <c r="B32" s="2">
        <v>81319</v>
      </c>
      <c r="C32" s="14">
        <v>99060</v>
      </c>
      <c r="D32" s="13">
        <v>20.459699711962067</v>
      </c>
      <c r="E32" s="13">
        <v>18.029292195353364</v>
      </c>
      <c r="F32"/>
      <c r="G32" s="13">
        <f t="shared" si="1"/>
        <v>1.4163515063442402</v>
      </c>
      <c r="H32"/>
      <c r="I32" s="13">
        <f t="shared" si="0"/>
        <v>19.445643701697605</v>
      </c>
      <c r="J32"/>
      <c r="K32" s="13">
        <f t="shared" si="2"/>
        <v>9.5197393747911931</v>
      </c>
      <c r="M32" s="13">
        <f t="shared" si="3"/>
        <v>3.8987338047950306</v>
      </c>
      <c r="N32" s="13"/>
      <c r="O32" s="13">
        <f t="shared" si="4"/>
        <v>2.0300065241294032</v>
      </c>
      <c r="P32" s="13"/>
      <c r="Q32" s="13">
        <f t="shared" si="5"/>
        <v>2.4719486000045237</v>
      </c>
      <c r="R32" s="13"/>
      <c r="S32" s="13">
        <f t="shared" si="6"/>
        <v>3.2948724847713482</v>
      </c>
      <c r="T32" s="13"/>
      <c r="U32" s="13">
        <f t="shared" si="7"/>
        <v>46.786003038509818</v>
      </c>
      <c r="W32" s="29">
        <f t="shared" si="8"/>
        <v>4.9145157967384705</v>
      </c>
    </row>
    <row r="33" spans="1:23" x14ac:dyDescent="0.25">
      <c r="A33" s="2" t="s">
        <v>3</v>
      </c>
      <c r="B33" s="2">
        <v>90501</v>
      </c>
      <c r="C33" s="14">
        <v>180960</v>
      </c>
      <c r="D33" s="13">
        <v>13.924246774494931</v>
      </c>
      <c r="E33" s="13">
        <v>21.459919880778223</v>
      </c>
      <c r="F33"/>
      <c r="G33" s="13">
        <f t="shared" si="1"/>
        <v>1.4575190385693386</v>
      </c>
      <c r="H33"/>
      <c r="I33" s="13">
        <f t="shared" si="0"/>
        <v>22.91743891934756</v>
      </c>
      <c r="J33"/>
      <c r="K33" s="13">
        <f t="shared" si="2"/>
        <v>9.6191151584737593</v>
      </c>
      <c r="M33" s="13">
        <f t="shared" si="3"/>
        <v>3.9358610562490757</v>
      </c>
      <c r="N33" s="13"/>
      <c r="O33" s="13">
        <f t="shared" si="4"/>
        <v>2.0486060224834537</v>
      </c>
      <c r="P33" s="13"/>
      <c r="Q33" s="13">
        <f t="shared" si="5"/>
        <v>2.4941426293946374</v>
      </c>
      <c r="R33" s="13"/>
      <c r="S33" s="13">
        <f t="shared" si="6"/>
        <v>3.3237351402496076</v>
      </c>
      <c r="T33" s="13"/>
      <c r="U33" s="13">
        <f t="shared" si="7"/>
        <v>51.346169726965726</v>
      </c>
      <c r="W33" s="29">
        <f t="shared" si="8"/>
        <v>5.3165028111861394</v>
      </c>
    </row>
    <row r="34" spans="1:23" x14ac:dyDescent="0.25">
      <c r="A34" s="2" t="s">
        <v>3</v>
      </c>
      <c r="B34" s="2">
        <v>90715</v>
      </c>
      <c r="C34" s="14">
        <v>164280</v>
      </c>
      <c r="D34" s="13">
        <v>12.502029509695433</v>
      </c>
      <c r="E34" s="13">
        <v>21.023971944057983</v>
      </c>
      <c r="F34"/>
      <c r="G34" s="13">
        <f t="shared" si="1"/>
        <v>1.4522876633286959</v>
      </c>
      <c r="H34"/>
      <c r="I34" s="13">
        <f t="shared" si="0"/>
        <v>22.47625960738668</v>
      </c>
      <c r="J34"/>
      <c r="K34" s="13">
        <f t="shared" si="2"/>
        <v>9.6067994328302131</v>
      </c>
      <c r="M34" s="13">
        <f t="shared" si="3"/>
        <v>3.9312634990217581</v>
      </c>
      <c r="N34" s="13"/>
      <c r="O34" s="13">
        <f t="shared" si="4"/>
        <v>2.0463035225663182</v>
      </c>
      <c r="P34" s="13"/>
      <c r="Q34" s="13">
        <f t="shared" si="5"/>
        <v>2.4913955881138783</v>
      </c>
      <c r="R34" s="13"/>
      <c r="S34" s="13">
        <f t="shared" si="6"/>
        <v>3.3201633750432666</v>
      </c>
      <c r="T34" s="13"/>
      <c r="U34" s="13">
        <f t="shared" si="7"/>
        <v>50.766685317340389</v>
      </c>
      <c r="W34" s="29">
        <f t="shared" si="8"/>
        <v>5.2660128080872077</v>
      </c>
    </row>
    <row r="35" spans="1:23" x14ac:dyDescent="0.25">
      <c r="A35" s="2" t="s">
        <v>3</v>
      </c>
      <c r="B35" s="2">
        <v>93439</v>
      </c>
      <c r="C35" s="14">
        <v>133800</v>
      </c>
      <c r="D35" s="13">
        <v>14.597633225752716</v>
      </c>
      <c r="E35" s="13">
        <v>19.964543842901961</v>
      </c>
      <c r="F35"/>
      <c r="G35" s="13">
        <f t="shared" si="1"/>
        <v>1.4395745261148234</v>
      </c>
      <c r="H35"/>
      <c r="I35" s="13">
        <f t="shared" si="0"/>
        <v>21.404118369016786</v>
      </c>
      <c r="J35"/>
      <c r="K35" s="13">
        <f t="shared" si="2"/>
        <v>9.5764970381316861</v>
      </c>
      <c r="M35" s="13">
        <f t="shared" si="3"/>
        <v>3.9199469771194706</v>
      </c>
      <c r="N35" s="13"/>
      <c r="O35" s="13">
        <f t="shared" si="4"/>
        <v>2.0406352340255594</v>
      </c>
      <c r="P35" s="13"/>
      <c r="Q35" s="13">
        <f t="shared" si="5"/>
        <v>2.4846324004978459</v>
      </c>
      <c r="R35" s="13"/>
      <c r="S35" s="13">
        <f t="shared" si="6"/>
        <v>3.3113689095127743</v>
      </c>
      <c r="T35" s="13"/>
      <c r="U35" s="13">
        <f t="shared" si="7"/>
        <v>49.358439019955512</v>
      </c>
      <c r="W35" s="29">
        <f t="shared" si="8"/>
        <v>5.14260207496008</v>
      </c>
    </row>
    <row r="36" spans="1:23" x14ac:dyDescent="0.25">
      <c r="A36" s="2" t="s">
        <v>3</v>
      </c>
      <c r="B36" s="2">
        <v>94407</v>
      </c>
      <c r="C36" s="14">
        <v>104940</v>
      </c>
      <c r="D36" s="13">
        <v>24.154172987073142</v>
      </c>
      <c r="E36" s="13">
        <v>18.439702847552741</v>
      </c>
      <c r="F36"/>
      <c r="G36" s="13">
        <f t="shared" si="1"/>
        <v>1.4212764341706328</v>
      </c>
      <c r="H36"/>
      <c r="I36" s="13">
        <f t="shared" si="0"/>
        <v>19.860979281723374</v>
      </c>
      <c r="J36"/>
      <c r="K36" s="13">
        <f t="shared" si="2"/>
        <v>9.5319309910380685</v>
      </c>
      <c r="M36" s="13">
        <f t="shared" si="3"/>
        <v>3.9032922744161977</v>
      </c>
      <c r="N36" s="13"/>
      <c r="O36" s="13">
        <f t="shared" si="4"/>
        <v>2.0322908791805046</v>
      </c>
      <c r="P36" s="13"/>
      <c r="Q36" s="13">
        <f t="shared" si="5"/>
        <v>2.4746748643930996</v>
      </c>
      <c r="R36" s="13"/>
      <c r="S36" s="13">
        <f t="shared" si="6"/>
        <v>3.2984185816571228</v>
      </c>
      <c r="T36" s="13"/>
      <c r="U36" s="13">
        <f t="shared" si="7"/>
        <v>47.331541976675062</v>
      </c>
      <c r="W36" s="29">
        <f t="shared" si="8"/>
        <v>4.9631768613328786</v>
      </c>
    </row>
    <row r="37" spans="1:23" x14ac:dyDescent="0.25">
      <c r="A37" s="2" t="s">
        <v>3</v>
      </c>
      <c r="B37" s="2">
        <v>95411</v>
      </c>
      <c r="C37" s="14">
        <v>362960</v>
      </c>
      <c r="D37" s="13">
        <v>10.8699718420048</v>
      </c>
      <c r="E37" s="13">
        <v>23.676931244198428</v>
      </c>
      <c r="F37"/>
      <c r="G37" s="13">
        <f t="shared" si="1"/>
        <v>1.4841231749303812</v>
      </c>
      <c r="H37"/>
      <c r="I37" s="13">
        <f t="shared" si="0"/>
        <v>25.16105441912881</v>
      </c>
      <c r="J37"/>
      <c r="K37" s="13">
        <f t="shared" si="2"/>
        <v>9.6804032361305996</v>
      </c>
      <c r="M37" s="13">
        <f t="shared" si="3"/>
        <v>3.958725023830417</v>
      </c>
      <c r="N37" s="13"/>
      <c r="O37" s="13">
        <f t="shared" si="4"/>
        <v>2.0600534878335597</v>
      </c>
      <c r="P37" s="13"/>
      <c r="Q37" s="13">
        <f t="shared" si="5"/>
        <v>2.5077984054556035</v>
      </c>
      <c r="R37" s="13"/>
      <c r="S37" s="13">
        <f t="shared" si="6"/>
        <v>3.3414878479933012</v>
      </c>
      <c r="T37" s="13"/>
      <c r="U37" s="13">
        <f t="shared" si="7"/>
        <v>54.293135208049392</v>
      </c>
      <c r="W37" s="29">
        <f t="shared" si="8"/>
        <v>5.5706815937652907</v>
      </c>
    </row>
    <row r="38" spans="1:23" x14ac:dyDescent="0.25">
      <c r="A38" s="2" t="s">
        <v>4</v>
      </c>
      <c r="B38" s="2">
        <v>1704</v>
      </c>
      <c r="C38" s="14">
        <v>98220</v>
      </c>
      <c r="D38" s="13">
        <v>11.847632389343566</v>
      </c>
      <c r="E38" s="13">
        <v>18.552449920022053</v>
      </c>
      <c r="F38"/>
      <c r="G38" s="13">
        <f t="shared" si="1"/>
        <v>1.4226293990402645</v>
      </c>
      <c r="H38"/>
      <c r="I38" s="13">
        <f t="shared" si="0"/>
        <v>19.975079319062317</v>
      </c>
      <c r="J38"/>
      <c r="K38" s="13">
        <f t="shared" si="2"/>
        <v>9.5178812975291258</v>
      </c>
      <c r="M38" s="13">
        <f t="shared" si="3"/>
        <v>3.8980389768765065</v>
      </c>
      <c r="N38" s="13"/>
      <c r="O38" s="13">
        <f t="shared" si="4"/>
        <v>2.0296583121084781</v>
      </c>
      <c r="P38" s="13"/>
      <c r="Q38" s="13">
        <f t="shared" si="5"/>
        <v>2.4715330155155235</v>
      </c>
      <c r="R38" s="13"/>
      <c r="S38" s="13">
        <f t="shared" si="6"/>
        <v>3.294331910624118</v>
      </c>
      <c r="T38" s="13"/>
      <c r="U38" s="13">
        <f t="shared" si="7"/>
        <v>47.431263164937022</v>
      </c>
      <c r="W38" s="29">
        <f t="shared" si="8"/>
        <v>4.9720547587372614</v>
      </c>
    </row>
    <row r="39" spans="1:23" x14ac:dyDescent="0.25">
      <c r="A39" s="2" t="s">
        <v>4</v>
      </c>
      <c r="B39" s="2">
        <v>5750</v>
      </c>
      <c r="C39" s="14">
        <v>24240</v>
      </c>
      <c r="D39" s="13">
        <v>22.213388416651835</v>
      </c>
      <c r="E39" s="13">
        <v>14.765499613624232</v>
      </c>
      <c r="F39"/>
      <c r="G39" s="13">
        <f t="shared" si="1"/>
        <v>1.3771859953634908</v>
      </c>
      <c r="H39"/>
      <c r="I39" s="13">
        <f t="shared" si="0"/>
        <v>16.142685608987723</v>
      </c>
      <c r="J39"/>
      <c r="K39" s="13">
        <f t="shared" si="2"/>
        <v>8.8931475630600314</v>
      </c>
      <c r="M39" s="13">
        <f t="shared" si="3"/>
        <v>3.6630755327245015</v>
      </c>
      <c r="N39" s="13"/>
      <c r="O39" s="13">
        <f t="shared" si="4"/>
        <v>1.911639031160919</v>
      </c>
      <c r="P39" s="13"/>
      <c r="Q39" s="13">
        <f t="shared" si="5"/>
        <v>2.3305156286933086</v>
      </c>
      <c r="R39" s="13"/>
      <c r="S39" s="13">
        <f t="shared" si="6"/>
        <v>3.1106491335170361</v>
      </c>
      <c r="T39" s="13"/>
      <c r="U39" s="13">
        <f t="shared" si="7"/>
        <v>40.977230577186006</v>
      </c>
      <c r="W39" s="29">
        <f t="shared" si="8"/>
        <v>4.3863282849648311</v>
      </c>
    </row>
    <row r="40" spans="1:23" x14ac:dyDescent="0.25">
      <c r="A40" s="2" t="s">
        <v>4</v>
      </c>
      <c r="B40" s="2">
        <v>14959</v>
      </c>
      <c r="C40" s="14">
        <v>203640</v>
      </c>
      <c r="D40" s="13">
        <v>13.562120444056248</v>
      </c>
      <c r="E40" s="13">
        <v>21.943041414986574</v>
      </c>
      <c r="F40"/>
      <c r="G40" s="13">
        <f t="shared" si="1"/>
        <v>1.4633164969798389</v>
      </c>
      <c r="H40"/>
      <c r="I40" s="13">
        <f t="shared" ref="I40:I71" si="9">E40+G40</f>
        <v>23.406357911966413</v>
      </c>
      <c r="J40"/>
      <c r="K40" s="13">
        <f t="shared" si="2"/>
        <v>9.6326606932083223</v>
      </c>
      <c r="M40" s="13">
        <f t="shared" si="3"/>
        <v>3.9409165180658459</v>
      </c>
      <c r="N40" s="13"/>
      <c r="O40" s="13">
        <f t="shared" si="4"/>
        <v>2.0511376101963146</v>
      </c>
      <c r="P40" s="13"/>
      <c r="Q40" s="13">
        <f t="shared" si="5"/>
        <v>2.4971628451512782</v>
      </c>
      <c r="R40" s="13"/>
      <c r="S40" s="13">
        <f t="shared" si="6"/>
        <v>3.3276618721284632</v>
      </c>
      <c r="T40" s="13"/>
      <c r="U40" s="13">
        <f t="shared" si="7"/>
        <v>51.988359707572648</v>
      </c>
      <c r="W40" s="29">
        <f t="shared" si="8"/>
        <v>5.3722590792740492</v>
      </c>
    </row>
    <row r="41" spans="1:23" x14ac:dyDescent="0.25">
      <c r="A41" s="2" t="s">
        <v>4</v>
      </c>
      <c r="B41" s="2">
        <v>14994</v>
      </c>
      <c r="C41" s="14">
        <v>115200</v>
      </c>
      <c r="D41" s="13">
        <v>37.600850737421965</v>
      </c>
      <c r="E41" s="13">
        <v>19.162511767372116</v>
      </c>
      <c r="F41"/>
      <c r="G41" s="13">
        <f t="shared" si="1"/>
        <v>1.4299501412084654</v>
      </c>
      <c r="H41"/>
      <c r="I41" s="13">
        <f t="shared" si="9"/>
        <v>20.592461908580582</v>
      </c>
      <c r="J41"/>
      <c r="K41" s="13">
        <f t="shared" si="2"/>
        <v>9.5502823536296333</v>
      </c>
      <c r="M41" s="13">
        <f t="shared" si="3"/>
        <v>3.9101519724366298</v>
      </c>
      <c r="N41" s="13"/>
      <c r="O41" s="13">
        <f t="shared" si="4"/>
        <v>2.0357280555198543</v>
      </c>
      <c r="P41" s="13"/>
      <c r="Q41" s="13">
        <f t="shared" si="5"/>
        <v>2.4787767337582136</v>
      </c>
      <c r="R41" s="13"/>
      <c r="S41" s="13">
        <f t="shared" si="6"/>
        <v>3.3037535950443822</v>
      </c>
      <c r="T41" s="13"/>
      <c r="U41" s="13">
        <f t="shared" si="7"/>
        <v>48.283881315156329</v>
      </c>
      <c r="W41" s="29">
        <f t="shared" si="8"/>
        <v>5.0477471889511731</v>
      </c>
    </row>
    <row r="42" spans="1:23" x14ac:dyDescent="0.25">
      <c r="A42" s="2" t="s">
        <v>4</v>
      </c>
      <c r="B42" s="2">
        <v>15062</v>
      </c>
      <c r="C42" s="14">
        <v>55640</v>
      </c>
      <c r="D42" s="13">
        <v>25.064617347109429</v>
      </c>
      <c r="E42" s="13">
        <v>12.76513183276875</v>
      </c>
      <c r="F42"/>
      <c r="G42" s="13">
        <f t="shared" si="1"/>
        <v>1.3531815819932249</v>
      </c>
      <c r="H42"/>
      <c r="I42" s="13">
        <f t="shared" si="9"/>
        <v>14.118313414761975</v>
      </c>
      <c r="J42"/>
      <c r="K42" s="13">
        <f t="shared" si="2"/>
        <v>9.3531283558357678</v>
      </c>
      <c r="M42" s="13">
        <f t="shared" si="3"/>
        <v>3.8363357525097479</v>
      </c>
      <c r="N42" s="13"/>
      <c r="O42" s="13">
        <f t="shared" si="4"/>
        <v>1.9987172470187733</v>
      </c>
      <c r="P42" s="13"/>
      <c r="Q42" s="13">
        <f t="shared" si="5"/>
        <v>2.4345941090941956</v>
      </c>
      <c r="R42" s="13"/>
      <c r="S42" s="13">
        <f t="shared" si="6"/>
        <v>3.2462658732424479</v>
      </c>
      <c r="T42" s="13"/>
      <c r="U42" s="13">
        <f t="shared" si="7"/>
        <v>39.782120564038628</v>
      </c>
      <c r="W42" s="29">
        <f t="shared" si="8"/>
        <v>4.2753012236966494</v>
      </c>
    </row>
    <row r="43" spans="1:23" x14ac:dyDescent="0.25">
      <c r="A43" s="2" t="s">
        <v>4</v>
      </c>
      <c r="B43" s="2">
        <v>17948</v>
      </c>
      <c r="C43" s="14">
        <v>141060</v>
      </c>
      <c r="D43" s="13">
        <v>18.655293859744205</v>
      </c>
      <c r="E43" s="13">
        <v>20.539563925967141</v>
      </c>
      <c r="F43"/>
      <c r="G43" s="13">
        <f t="shared" si="1"/>
        <v>1.4464747671116056</v>
      </c>
      <c r="H43"/>
      <c r="I43" s="13">
        <f t="shared" si="9"/>
        <v>21.986038693078747</v>
      </c>
      <c r="J43"/>
      <c r="K43" s="13">
        <f t="shared" si="2"/>
        <v>9.5848836693410604</v>
      </c>
      <c r="M43" s="13">
        <f t="shared" si="3"/>
        <v>3.9230796165415387</v>
      </c>
      <c r="N43" s="13"/>
      <c r="O43" s="13">
        <f t="shared" si="4"/>
        <v>2.0422044531391674</v>
      </c>
      <c r="P43" s="13"/>
      <c r="Q43" s="13">
        <f t="shared" si="5"/>
        <v>2.4865048086373309</v>
      </c>
      <c r="R43" s="13"/>
      <c r="S43" s="13">
        <f t="shared" si="6"/>
        <v>3.3138037990343343</v>
      </c>
      <c r="T43" s="13"/>
      <c r="U43" s="13">
        <f t="shared" si="7"/>
        <v>50.098949779939495</v>
      </c>
      <c r="W43" s="29">
        <f t="shared" si="8"/>
        <v>5.2076225598475423</v>
      </c>
    </row>
    <row r="44" spans="1:23" x14ac:dyDescent="0.25">
      <c r="A44" s="2" t="s">
        <v>4</v>
      </c>
      <c r="B44" s="2">
        <v>18074</v>
      </c>
      <c r="C44" s="14">
        <v>77960</v>
      </c>
      <c r="D44" s="13">
        <v>22.072984323588773</v>
      </c>
      <c r="E44" s="13">
        <v>17.517043042596292</v>
      </c>
      <c r="F44"/>
      <c r="G44" s="13">
        <f t="shared" si="1"/>
        <v>1.4102045165111554</v>
      </c>
      <c r="H44"/>
      <c r="I44" s="13">
        <f t="shared" si="9"/>
        <v>18.927247559107446</v>
      </c>
      <c r="J44"/>
      <c r="K44" s="13">
        <f t="shared" si="2"/>
        <v>9.4612866241856324</v>
      </c>
      <c r="M44" s="13">
        <f t="shared" si="3"/>
        <v>3.8768640995908177</v>
      </c>
      <c r="N44" s="13"/>
      <c r="O44" s="13">
        <f t="shared" si="4"/>
        <v>2.019044318394783</v>
      </c>
      <c r="P44" s="13"/>
      <c r="Q44" s="13">
        <f t="shared" si="5"/>
        <v>2.4588640527485355</v>
      </c>
      <c r="R44" s="13"/>
      <c r="S44" s="13">
        <f t="shared" si="6"/>
        <v>3.2778505728520315</v>
      </c>
      <c r="T44" s="13"/>
      <c r="U44" s="13">
        <f t="shared" si="7"/>
        <v>45.981803584282368</v>
      </c>
      <c r="W44" s="29">
        <f t="shared" si="8"/>
        <v>4.8424933244583652</v>
      </c>
    </row>
    <row r="45" spans="1:23" x14ac:dyDescent="0.25">
      <c r="A45" s="2" t="s">
        <v>4</v>
      </c>
      <c r="B45" s="2">
        <v>19141</v>
      </c>
      <c r="C45" s="14">
        <v>140000</v>
      </c>
      <c r="D45" s="13">
        <v>34.460687972581795</v>
      </c>
      <c r="E45" s="13">
        <v>20.215124553437434</v>
      </c>
      <c r="F45"/>
      <c r="G45" s="13">
        <f t="shared" si="1"/>
        <v>1.4425814946412492</v>
      </c>
      <c r="H45"/>
      <c r="I45" s="13">
        <f t="shared" si="9"/>
        <v>21.657706048078683</v>
      </c>
      <c r="J45"/>
      <c r="K45" s="13">
        <f t="shared" si="2"/>
        <v>9.5837125208385352</v>
      </c>
      <c r="M45" s="13">
        <f t="shared" si="3"/>
        <v>3.9226421888894567</v>
      </c>
      <c r="N45" s="13"/>
      <c r="O45" s="13">
        <f t="shared" si="4"/>
        <v>2.0419853401364136</v>
      </c>
      <c r="P45" s="13"/>
      <c r="Q45" s="13">
        <f t="shared" si="5"/>
        <v>2.4862433642424451</v>
      </c>
      <c r="R45" s="13"/>
      <c r="S45" s="13">
        <f t="shared" si="6"/>
        <v>3.3134638206942855</v>
      </c>
      <c r="T45" s="13"/>
      <c r="U45" s="13">
        <f t="shared" si="7"/>
        <v>49.69152378278423</v>
      </c>
      <c r="W45" s="29">
        <f t="shared" si="8"/>
        <v>5.1718833772552939</v>
      </c>
    </row>
    <row r="46" spans="1:23" x14ac:dyDescent="0.25">
      <c r="A46" s="2" t="s">
        <v>4</v>
      </c>
      <c r="B46" s="2">
        <v>24087</v>
      </c>
      <c r="C46" s="14">
        <v>212880</v>
      </c>
      <c r="D46" s="13">
        <v>44.91422907626508</v>
      </c>
      <c r="E46" s="13">
        <v>22.111572440920302</v>
      </c>
      <c r="F46"/>
      <c r="G46" s="13">
        <f t="shared" si="1"/>
        <v>1.4653388692910436</v>
      </c>
      <c r="H46"/>
      <c r="I46" s="13">
        <f t="shared" si="9"/>
        <v>23.576911310211344</v>
      </c>
      <c r="J46"/>
      <c r="K46" s="13">
        <f t="shared" si="2"/>
        <v>9.6373606708252382</v>
      </c>
      <c r="M46" s="13">
        <f t="shared" si="3"/>
        <v>3.942670350874121</v>
      </c>
      <c r="N46" s="13"/>
      <c r="O46" s="13">
        <f t="shared" si="4"/>
        <v>2.0520158070624213</v>
      </c>
      <c r="P46" s="13"/>
      <c r="Q46" s="13">
        <f t="shared" si="5"/>
        <v>2.4982105099737404</v>
      </c>
      <c r="R46" s="13"/>
      <c r="S46" s="13">
        <f t="shared" si="6"/>
        <v>3.3290239389205465</v>
      </c>
      <c r="T46" s="13"/>
      <c r="U46" s="13">
        <f t="shared" si="7"/>
        <v>52.212379811444443</v>
      </c>
      <c r="W46" s="29">
        <f t="shared" si="8"/>
        <v>5.3916604799658385</v>
      </c>
    </row>
    <row r="47" spans="1:23" x14ac:dyDescent="0.25">
      <c r="A47" s="2" t="s">
        <v>4</v>
      </c>
      <c r="B47" s="2">
        <v>25786</v>
      </c>
      <c r="C47" s="14">
        <v>160480</v>
      </c>
      <c r="D47" s="13">
        <v>18.468852017921943</v>
      </c>
      <c r="E47" s="13">
        <v>20.942315650368791</v>
      </c>
      <c r="F47"/>
      <c r="G47" s="13">
        <f t="shared" si="1"/>
        <v>1.4513077878044254</v>
      </c>
      <c r="H47"/>
      <c r="I47" s="13">
        <f t="shared" si="9"/>
        <v>22.393623438173215</v>
      </c>
      <c r="J47"/>
      <c r="K47" s="13">
        <f t="shared" si="2"/>
        <v>9.6036407209911729</v>
      </c>
      <c r="M47" s="13">
        <f t="shared" si="3"/>
        <v>3.9300841605718411</v>
      </c>
      <c r="N47" s="13"/>
      <c r="O47" s="13">
        <f t="shared" si="4"/>
        <v>2.0457128659448958</v>
      </c>
      <c r="P47" s="13"/>
      <c r="Q47" s="13">
        <f t="shared" si="5"/>
        <v>2.4906908740282003</v>
      </c>
      <c r="R47" s="13"/>
      <c r="S47" s="13">
        <f t="shared" si="6"/>
        <v>3.3192470589903991</v>
      </c>
      <c r="T47" s="13"/>
      <c r="U47" s="13">
        <f t="shared" si="7"/>
        <v>50.655665661352934</v>
      </c>
      <c r="W47" s="29">
        <f t="shared" si="8"/>
        <v>5.2563203790337027</v>
      </c>
    </row>
    <row r="48" spans="1:23" x14ac:dyDescent="0.25">
      <c r="A48" s="2" t="s">
        <v>4</v>
      </c>
      <c r="B48" s="2">
        <v>27348</v>
      </c>
      <c r="C48" s="14">
        <v>132400</v>
      </c>
      <c r="D48" s="13">
        <v>10.424861771366789</v>
      </c>
      <c r="E48" s="13">
        <v>19.904923183645163</v>
      </c>
      <c r="F48"/>
      <c r="G48" s="13">
        <f t="shared" si="1"/>
        <v>1.4388590782037418</v>
      </c>
      <c r="H48"/>
      <c r="I48" s="13">
        <f t="shared" si="9"/>
        <v>21.343782261848904</v>
      </c>
      <c r="J48"/>
      <c r="K48" s="13">
        <f t="shared" si="2"/>
        <v>9.5747758171825286</v>
      </c>
      <c r="M48" s="13">
        <f t="shared" si="3"/>
        <v>3.9193039940368926</v>
      </c>
      <c r="N48" s="13"/>
      <c r="O48" s="13">
        <f t="shared" si="4"/>
        <v>2.040313135671576</v>
      </c>
      <c r="P48" s="13"/>
      <c r="Q48" s="13">
        <f t="shared" si="5"/>
        <v>2.4842480623560683</v>
      </c>
      <c r="R48" s="13"/>
      <c r="S48" s="13">
        <f t="shared" si="6"/>
        <v>3.3108691031395874</v>
      </c>
      <c r="T48" s="13"/>
      <c r="U48" s="13">
        <f t="shared" si="7"/>
        <v>49.279188174565938</v>
      </c>
      <c r="W48" s="29">
        <f t="shared" si="8"/>
        <v>5.1356267618050371</v>
      </c>
    </row>
    <row r="49" spans="1:23" x14ac:dyDescent="0.25">
      <c r="A49" s="2" t="s">
        <v>4</v>
      </c>
      <c r="B49" s="2">
        <v>28808</v>
      </c>
      <c r="C49" s="14">
        <v>68364</v>
      </c>
      <c r="D49" s="13">
        <v>43.186624190606167</v>
      </c>
      <c r="E49" s="13">
        <v>15.268166114219973</v>
      </c>
      <c r="F49"/>
      <c r="G49" s="13">
        <f t="shared" si="1"/>
        <v>1.3832179933706397</v>
      </c>
      <c r="H49"/>
      <c r="I49" s="13">
        <f t="shared" si="9"/>
        <v>16.651384107590612</v>
      </c>
      <c r="J49"/>
      <c r="K49" s="13">
        <f t="shared" si="2"/>
        <v>9.423157661223037</v>
      </c>
      <c r="M49" s="13">
        <f t="shared" si="3"/>
        <v>3.8625858118991574</v>
      </c>
      <c r="N49" s="13"/>
      <c r="O49" s="13">
        <f t="shared" si="4"/>
        <v>2.0118848253431056</v>
      </c>
      <c r="P49" s="13"/>
      <c r="Q49" s="13">
        <f t="shared" si="5"/>
        <v>2.4503169255733117</v>
      </c>
      <c r="R49" s="13"/>
      <c r="S49" s="13">
        <f t="shared" si="6"/>
        <v>3.2667291208086384</v>
      </c>
      <c r="T49" s="13"/>
      <c r="U49" s="13">
        <f t="shared" si="7"/>
        <v>43.08126451329273</v>
      </c>
      <c r="W49" s="29">
        <f t="shared" si="8"/>
        <v>4.57980945534299</v>
      </c>
    </row>
    <row r="50" spans="1:23" x14ac:dyDescent="0.25">
      <c r="A50" s="2" t="s">
        <v>4</v>
      </c>
      <c r="B50" s="2">
        <v>28859</v>
      </c>
      <c r="C50" s="14">
        <v>88800</v>
      </c>
      <c r="D50" s="13">
        <v>43.206635214258426</v>
      </c>
      <c r="E50" s="13">
        <v>17.719966948316767</v>
      </c>
      <c r="F50"/>
      <c r="G50" s="13">
        <f t="shared" si="1"/>
        <v>1.4126396033798012</v>
      </c>
      <c r="H50"/>
      <c r="I50" s="13">
        <f t="shared" si="9"/>
        <v>19.132606551696568</v>
      </c>
      <c r="J50"/>
      <c r="K50" s="13">
        <f t="shared" si="2"/>
        <v>9.4946979131287979</v>
      </c>
      <c r="M50" s="13">
        <f t="shared" si="3"/>
        <v>3.8893675684990483</v>
      </c>
      <c r="N50" s="13"/>
      <c r="O50" s="13">
        <f t="shared" si="4"/>
        <v>2.0253122563736778</v>
      </c>
      <c r="P50" s="13"/>
      <c r="Q50" s="13">
        <f t="shared" si="5"/>
        <v>2.4663458411913854</v>
      </c>
      <c r="R50" s="13"/>
      <c r="S50" s="13">
        <f t="shared" si="6"/>
        <v>3.2875842919476526</v>
      </c>
      <c r="T50" s="13"/>
      <c r="U50" s="13">
        <f t="shared" si="7"/>
        <v>46.32958392195539</v>
      </c>
      <c r="W50" s="29">
        <f t="shared" si="8"/>
        <v>4.8736823233204873</v>
      </c>
    </row>
    <row r="51" spans="1:23" x14ac:dyDescent="0.25">
      <c r="A51" s="2" t="s">
        <v>4</v>
      </c>
      <c r="B51" s="2">
        <v>29566</v>
      </c>
      <c r="C51" s="14">
        <v>83160</v>
      </c>
      <c r="D51" s="13">
        <v>45.004628690968509</v>
      </c>
      <c r="E51" s="13">
        <v>17.212129213562655</v>
      </c>
      <c r="F51"/>
      <c r="G51" s="13">
        <f t="shared" si="1"/>
        <v>1.4065455505627518</v>
      </c>
      <c r="H51"/>
      <c r="I51" s="13">
        <f t="shared" si="9"/>
        <v>18.618674764125405</v>
      </c>
      <c r="J51"/>
      <c r="K51" s="13">
        <f t="shared" si="2"/>
        <v>9.4783717571715336</v>
      </c>
      <c r="M51" s="13">
        <f t="shared" si="3"/>
        <v>3.8832588030821307</v>
      </c>
      <c r="N51" s="13"/>
      <c r="O51" s="13">
        <f t="shared" si="4"/>
        <v>2.0222501456844233</v>
      </c>
      <c r="P51" s="13"/>
      <c r="Q51" s="13">
        <f t="shared" si="5"/>
        <v>2.4626908362210442</v>
      </c>
      <c r="R51" s="13"/>
      <c r="S51" s="13">
        <f t="shared" si="6"/>
        <v>3.2828293509035773</v>
      </c>
      <c r="T51" s="13"/>
      <c r="U51" s="13">
        <f t="shared" si="7"/>
        <v>45.651762281748255</v>
      </c>
      <c r="W51" s="29">
        <f t="shared" si="8"/>
        <v>4.8128349814147118</v>
      </c>
    </row>
    <row r="52" spans="1:23" x14ac:dyDescent="0.25">
      <c r="A52" s="2" t="s">
        <v>4</v>
      </c>
      <c r="B52" s="2">
        <v>29682</v>
      </c>
      <c r="C52" s="14">
        <v>110400</v>
      </c>
      <c r="D52" s="13">
        <v>4.5323428173862146</v>
      </c>
      <c r="E52" s="13">
        <v>20.037350324068992</v>
      </c>
      <c r="F52"/>
      <c r="G52" s="13">
        <f t="shared" si="1"/>
        <v>1.4404482038888278</v>
      </c>
      <c r="H52"/>
      <c r="I52" s="13">
        <f t="shared" si="9"/>
        <v>21.47779852795782</v>
      </c>
      <c r="J52"/>
      <c r="K52" s="13">
        <f t="shared" si="2"/>
        <v>9.5421128092492609</v>
      </c>
      <c r="M52" s="13">
        <f t="shared" si="3"/>
        <v>3.9070984989835384</v>
      </c>
      <c r="N52" s="13"/>
      <c r="O52" s="13">
        <f t="shared" si="4"/>
        <v>2.0341981132075455</v>
      </c>
      <c r="P52" s="13"/>
      <c r="Q52" s="13">
        <f t="shared" si="5"/>
        <v>2.4769509600483262</v>
      </c>
      <c r="R52" s="13"/>
      <c r="S52" s="13">
        <f t="shared" si="6"/>
        <v>3.3013789921566743</v>
      </c>
      <c r="T52" s="13"/>
      <c r="U52" s="13">
        <f t="shared" si="7"/>
        <v>49.348654289794624</v>
      </c>
      <c r="W52" s="29">
        <f t="shared" si="8"/>
        <v>5.1417410410252069</v>
      </c>
    </row>
    <row r="53" spans="1:23" x14ac:dyDescent="0.25">
      <c r="A53" s="2" t="s">
        <v>4</v>
      </c>
      <c r="B53" s="2">
        <v>36159</v>
      </c>
      <c r="C53" s="14">
        <v>130960</v>
      </c>
      <c r="D53" s="13">
        <v>13.651302216573979</v>
      </c>
      <c r="E53" s="13">
        <v>19.9491656901418</v>
      </c>
      <c r="F53"/>
      <c r="G53" s="13">
        <f t="shared" si="1"/>
        <v>1.4393899882817016</v>
      </c>
      <c r="H53"/>
      <c r="I53" s="13">
        <f t="shared" si="9"/>
        <v>21.388555678423501</v>
      </c>
      <c r="J53"/>
      <c r="K53" s="13">
        <f t="shared" si="2"/>
        <v>9.5729676922230169</v>
      </c>
      <c r="M53" s="13">
        <f t="shared" si="3"/>
        <v>3.9186285251449577</v>
      </c>
      <c r="N53" s="13"/>
      <c r="O53" s="13">
        <f t="shared" si="4"/>
        <v>2.0399747594615181</v>
      </c>
      <c r="P53" s="13"/>
      <c r="Q53" s="13">
        <f t="shared" si="5"/>
        <v>2.4838442983381288</v>
      </c>
      <c r="R53" s="13"/>
      <c r="S53" s="13">
        <f t="shared" si="6"/>
        <v>3.3103440306594782</v>
      </c>
      <c r="T53" s="13"/>
      <c r="U53" s="13">
        <f t="shared" si="7"/>
        <v>49.328991854957181</v>
      </c>
      <c r="W53" s="29">
        <f t="shared" si="8"/>
        <v>5.1400106423447518</v>
      </c>
    </row>
    <row r="54" spans="1:23" x14ac:dyDescent="0.25">
      <c r="A54" s="2" t="s">
        <v>4</v>
      </c>
      <c r="B54" s="2">
        <v>36270</v>
      </c>
      <c r="C54" s="14">
        <v>210480</v>
      </c>
      <c r="D54" s="13">
        <v>33.057389918499048</v>
      </c>
      <c r="E54" s="13">
        <v>22.06916140026982</v>
      </c>
      <c r="F54"/>
      <c r="G54" s="13">
        <f t="shared" si="1"/>
        <v>1.4648299368032378</v>
      </c>
      <c r="H54"/>
      <c r="I54" s="13">
        <f t="shared" si="9"/>
        <v>23.533991337073058</v>
      </c>
      <c r="J54"/>
      <c r="K54" s="13">
        <f t="shared" si="2"/>
        <v>9.6361791376624719</v>
      </c>
      <c r="M54" s="13">
        <f t="shared" si="3"/>
        <v>3.9422294668333016</v>
      </c>
      <c r="N54" s="13"/>
      <c r="O54" s="13">
        <f t="shared" si="4"/>
        <v>2.0517950459440151</v>
      </c>
      <c r="P54" s="13"/>
      <c r="Q54" s="13">
        <f t="shared" si="5"/>
        <v>2.4979471496989807</v>
      </c>
      <c r="R54" s="13"/>
      <c r="S54" s="13">
        <f t="shared" si="6"/>
        <v>3.3286815474112914</v>
      </c>
      <c r="T54" s="13"/>
      <c r="U54" s="13">
        <f t="shared" si="7"/>
        <v>52.156004875855032</v>
      </c>
      <c r="W54" s="29">
        <f t="shared" si="8"/>
        <v>5.3867804473513994</v>
      </c>
    </row>
    <row r="55" spans="1:23" x14ac:dyDescent="0.25">
      <c r="A55" s="2" t="s">
        <v>4</v>
      </c>
      <c r="B55" s="2">
        <v>45307</v>
      </c>
      <c r="C55" s="14">
        <v>154520</v>
      </c>
      <c r="D55" s="13">
        <v>12.589539287885287</v>
      </c>
      <c r="E55" s="13">
        <v>20.727677929420253</v>
      </c>
      <c r="F55"/>
      <c r="G55" s="13">
        <f t="shared" si="1"/>
        <v>1.4487321351530429</v>
      </c>
      <c r="H55"/>
      <c r="I55" s="13">
        <f t="shared" si="9"/>
        <v>22.176410064573297</v>
      </c>
      <c r="J55"/>
      <c r="K55" s="13">
        <f t="shared" si="2"/>
        <v>9.5983782247143878</v>
      </c>
      <c r="M55" s="13">
        <f t="shared" si="3"/>
        <v>3.9281192009969832</v>
      </c>
      <c r="N55" s="13"/>
      <c r="O55" s="13">
        <f t="shared" si="4"/>
        <v>2.0447287112285628</v>
      </c>
      <c r="P55" s="13"/>
      <c r="Q55" s="13">
        <f t="shared" si="5"/>
        <v>2.4895166581316079</v>
      </c>
      <c r="R55" s="13"/>
      <c r="S55" s="13">
        <f t="shared" si="6"/>
        <v>3.3177202375137411</v>
      </c>
      <c r="T55" s="13"/>
      <c r="U55" s="13">
        <f t="shared" si="7"/>
        <v>50.372836080572348</v>
      </c>
      <c r="W55" s="29">
        <f t="shared" si="8"/>
        <v>5.2316000339904987</v>
      </c>
    </row>
    <row r="56" spans="1:23" x14ac:dyDescent="0.25">
      <c r="A56" s="2" t="s">
        <v>4</v>
      </c>
      <c r="B56" s="2">
        <v>45429</v>
      </c>
      <c r="C56" s="14">
        <v>79320</v>
      </c>
      <c r="D56" s="13">
        <v>12.921895733668908</v>
      </c>
      <c r="E56" s="13">
        <v>16.252503341869584</v>
      </c>
      <c r="F56"/>
      <c r="G56" s="13">
        <f t="shared" si="1"/>
        <v>1.3950300401024349</v>
      </c>
      <c r="H56"/>
      <c r="I56" s="13">
        <f t="shared" si="9"/>
        <v>17.647533381972018</v>
      </c>
      <c r="J56"/>
      <c r="K56" s="13">
        <f t="shared" si="2"/>
        <v>9.4659652344589098</v>
      </c>
      <c r="M56" s="13">
        <f t="shared" si="3"/>
        <v>3.8786154301962688</v>
      </c>
      <c r="N56" s="13"/>
      <c r="O56" s="13">
        <f t="shared" si="4"/>
        <v>2.0199223441581697</v>
      </c>
      <c r="P56" s="13"/>
      <c r="Q56" s="13">
        <f t="shared" si="5"/>
        <v>2.4599121725759825</v>
      </c>
      <c r="R56" s="13"/>
      <c r="S56" s="13">
        <f t="shared" si="6"/>
        <v>3.2792142500888235</v>
      </c>
      <c r="T56" s="13"/>
      <c r="U56" s="13">
        <f t="shared" si="7"/>
        <v>44.424203949526756</v>
      </c>
      <c r="W56" s="29">
        <f t="shared" si="8"/>
        <v>4.7020048762568267</v>
      </c>
    </row>
    <row r="57" spans="1:23" x14ac:dyDescent="0.25">
      <c r="A57" s="2" t="s">
        <v>4</v>
      </c>
      <c r="B57" s="2">
        <v>45621</v>
      </c>
      <c r="C57" s="14">
        <v>117420</v>
      </c>
      <c r="D57" s="13">
        <v>13.056857788207065</v>
      </c>
      <c r="E57" s="13">
        <v>19.204009222032248</v>
      </c>
      <c r="F57"/>
      <c r="G57" s="13">
        <f t="shared" si="1"/>
        <v>1.4304481106643869</v>
      </c>
      <c r="H57"/>
      <c r="I57" s="13">
        <f t="shared" si="9"/>
        <v>20.634457332696634</v>
      </c>
      <c r="J57"/>
      <c r="K57" s="13">
        <f t="shared" si="2"/>
        <v>9.5538392396902587</v>
      </c>
      <c r="M57" s="13">
        <f t="shared" si="3"/>
        <v>3.911481262557484</v>
      </c>
      <c r="N57" s="13"/>
      <c r="O57" s="13">
        <f t="shared" si="4"/>
        <v>2.0363940679983621</v>
      </c>
      <c r="P57" s="13"/>
      <c r="Q57" s="13">
        <f t="shared" si="5"/>
        <v>2.4795715100672964</v>
      </c>
      <c r="R57" s="13"/>
      <c r="S57" s="13">
        <f t="shared" si="6"/>
        <v>3.3047872553758864</v>
      </c>
      <c r="T57" s="13"/>
      <c r="U57" s="13">
        <f t="shared" si="7"/>
        <v>48.345836991851222</v>
      </c>
      <c r="W57" s="29">
        <f t="shared" si="8"/>
        <v>5.0532325414615542</v>
      </c>
    </row>
    <row r="58" spans="1:23" x14ac:dyDescent="0.25">
      <c r="A58" s="2" t="s">
        <v>4</v>
      </c>
      <c r="B58" s="2">
        <v>48095</v>
      </c>
      <c r="C58" s="14">
        <v>143760</v>
      </c>
      <c r="D58" s="13">
        <v>26.142746244120762</v>
      </c>
      <c r="E58" s="13">
        <v>21.247545550025126</v>
      </c>
      <c r="F58"/>
      <c r="G58" s="13">
        <f t="shared" si="1"/>
        <v>1.4549705466003016</v>
      </c>
      <c r="H58"/>
      <c r="I58" s="13">
        <f t="shared" si="9"/>
        <v>22.702516096625427</v>
      </c>
      <c r="J58"/>
      <c r="K58" s="13">
        <f t="shared" si="2"/>
        <v>9.5877899969870448</v>
      </c>
      <c r="M58" s="13">
        <f t="shared" si="3"/>
        <v>3.9241650986760108</v>
      </c>
      <c r="N58" s="13"/>
      <c r="O58" s="13">
        <f t="shared" si="4"/>
        <v>2.0427481768004885</v>
      </c>
      <c r="P58" s="13"/>
      <c r="Q58" s="13">
        <f t="shared" si="5"/>
        <v>2.4871535717830207</v>
      </c>
      <c r="R58" s="13"/>
      <c r="S58" s="13">
        <f t="shared" si="6"/>
        <v>3.3146474333320617</v>
      </c>
      <c r="T58" s="13"/>
      <c r="U58" s="13">
        <f t="shared" si="7"/>
        <v>50.989121078588084</v>
      </c>
      <c r="W58" s="29">
        <f t="shared" si="8"/>
        <v>5.2854135014987955</v>
      </c>
    </row>
    <row r="59" spans="1:23" x14ac:dyDescent="0.25">
      <c r="A59" s="2" t="s">
        <v>4</v>
      </c>
      <c r="B59" s="2">
        <v>49691</v>
      </c>
      <c r="C59" s="14">
        <v>117480</v>
      </c>
      <c r="D59" s="13">
        <v>37.646290106837533</v>
      </c>
      <c r="E59" s="13">
        <v>19.18765159264213</v>
      </c>
      <c r="F59"/>
      <c r="G59" s="13">
        <f t="shared" si="1"/>
        <v>1.4302518191117055</v>
      </c>
      <c r="H59"/>
      <c r="I59" s="13">
        <f t="shared" si="9"/>
        <v>20.617903411753836</v>
      </c>
      <c r="J59"/>
      <c r="K59" s="13">
        <f t="shared" si="2"/>
        <v>9.5539335420966065</v>
      </c>
      <c r="M59" s="13">
        <f t="shared" si="3"/>
        <v>3.911516504360899</v>
      </c>
      <c r="N59" s="13"/>
      <c r="O59" s="13">
        <f t="shared" si="4"/>
        <v>2.0364117249208444</v>
      </c>
      <c r="P59" s="13"/>
      <c r="Q59" s="13">
        <f t="shared" si="5"/>
        <v>2.4795925805578745</v>
      </c>
      <c r="R59" s="13"/>
      <c r="S59" s="13">
        <f t="shared" si="6"/>
        <v>3.304814658755475</v>
      </c>
      <c r="T59" s="13"/>
      <c r="U59" s="13">
        <f t="shared" si="7"/>
        <v>48.32575390078442</v>
      </c>
      <c r="W59" s="29">
        <f t="shared" si="8"/>
        <v>5.0514546700278267</v>
      </c>
    </row>
    <row r="60" spans="1:23" x14ac:dyDescent="0.25">
      <c r="A60" s="2" t="s">
        <v>4</v>
      </c>
      <c r="B60" s="2">
        <v>49935</v>
      </c>
      <c r="C60" s="14">
        <v>73880</v>
      </c>
      <c r="D60" s="13">
        <v>8.2688877105438365</v>
      </c>
      <c r="E60" s="13">
        <v>16.725164475705711</v>
      </c>
      <c r="F60"/>
      <c r="G60" s="13">
        <f t="shared" si="1"/>
        <v>1.4007019737084685</v>
      </c>
      <c r="H60"/>
      <c r="I60" s="13">
        <f t="shared" si="9"/>
        <v>18.125866449414179</v>
      </c>
      <c r="J60"/>
      <c r="K60" s="13">
        <f t="shared" si="2"/>
        <v>9.4462486819205367</v>
      </c>
      <c r="M60" s="13">
        <f t="shared" si="3"/>
        <v>3.8712339762311476</v>
      </c>
      <c r="N60" s="13"/>
      <c r="O60" s="13">
        <f t="shared" si="4"/>
        <v>2.0162214677917611</v>
      </c>
      <c r="P60" s="13"/>
      <c r="Q60" s="13">
        <f t="shared" si="5"/>
        <v>2.4554942279170198</v>
      </c>
      <c r="R60" s="13"/>
      <c r="S60" s="13">
        <f t="shared" si="6"/>
        <v>3.2734660058885297</v>
      </c>
      <c r="T60" s="13"/>
      <c r="U60" s="13">
        <f t="shared" si="7"/>
        <v>44.955406409065681</v>
      </c>
      <c r="W60" s="29">
        <f t="shared" si="8"/>
        <v>4.7500652672843913</v>
      </c>
    </row>
    <row r="61" spans="1:23" x14ac:dyDescent="0.25">
      <c r="A61" s="2" t="s">
        <v>4</v>
      </c>
      <c r="B61" s="2">
        <v>55970</v>
      </c>
      <c r="C61" s="14">
        <v>95207</v>
      </c>
      <c r="D61" s="13">
        <v>5.4844150807338954</v>
      </c>
      <c r="E61" s="13">
        <v>18.141050755899691</v>
      </c>
      <c r="F61"/>
      <c r="G61" s="13">
        <f t="shared" si="1"/>
        <v>1.4176926090707962</v>
      </c>
      <c r="H61"/>
      <c r="I61" s="13">
        <f t="shared" si="9"/>
        <v>19.558743364970489</v>
      </c>
      <c r="J61"/>
      <c r="K61" s="13">
        <f t="shared" si="2"/>
        <v>9.5109532310755771</v>
      </c>
      <c r="M61" s="13">
        <f t="shared" si="3"/>
        <v>3.895448018842941</v>
      </c>
      <c r="N61" s="13"/>
      <c r="O61" s="13">
        <f t="shared" si="4"/>
        <v>2.0283598161184511</v>
      </c>
      <c r="P61" s="13"/>
      <c r="Q61" s="13">
        <f t="shared" si="5"/>
        <v>2.4699832599941653</v>
      </c>
      <c r="R61" s="13"/>
      <c r="S61" s="13">
        <f t="shared" si="6"/>
        <v>3.2923160176842643</v>
      </c>
      <c r="T61" s="13"/>
      <c r="U61" s="13">
        <f t="shared" si="7"/>
        <v>46.899733114889685</v>
      </c>
      <c r="W61" s="29">
        <f t="shared" si="8"/>
        <v>4.9246733500538191</v>
      </c>
    </row>
    <row r="62" spans="1:23" x14ac:dyDescent="0.25">
      <c r="A62" s="2" t="s">
        <v>4</v>
      </c>
      <c r="B62" s="2">
        <v>55973</v>
      </c>
      <c r="C62" s="14">
        <v>92730</v>
      </c>
      <c r="D62" s="13">
        <v>20.410927185566653</v>
      </c>
      <c r="E62" s="13">
        <v>18.361001380708331</v>
      </c>
      <c r="F62"/>
      <c r="G62" s="13">
        <f t="shared" si="1"/>
        <v>1.4203320165684998</v>
      </c>
      <c r="H62"/>
      <c r="I62" s="13">
        <f t="shared" si="9"/>
        <v>19.781333397276832</v>
      </c>
      <c r="J62"/>
      <c r="K62" s="13">
        <f t="shared" si="2"/>
        <v>9.5049286456557471</v>
      </c>
      <c r="M62" s="13">
        <f t="shared" si="3"/>
        <v>3.8931946781105911</v>
      </c>
      <c r="N62" s="13"/>
      <c r="O62" s="13">
        <f t="shared" si="4"/>
        <v>2.027230469252288</v>
      </c>
      <c r="P62" s="13"/>
      <c r="Q62" s="13">
        <f t="shared" si="5"/>
        <v>2.4686353519506361</v>
      </c>
      <c r="R62" s="13"/>
      <c r="S62" s="13">
        <f t="shared" si="6"/>
        <v>3.2905626345792456</v>
      </c>
      <c r="T62" s="13"/>
      <c r="U62" s="13">
        <f t="shared" si="7"/>
        <v>47.155874561717745</v>
      </c>
      <c r="W62" s="29">
        <f t="shared" si="8"/>
        <v>4.9475248875206459</v>
      </c>
    </row>
    <row r="63" spans="1:23" x14ac:dyDescent="0.25">
      <c r="A63" s="2" t="s">
        <v>4</v>
      </c>
      <c r="B63" s="2">
        <v>56064</v>
      </c>
      <c r="C63" s="14">
        <v>151200</v>
      </c>
      <c r="D63" s="13">
        <v>5.9811751231825916</v>
      </c>
      <c r="E63" s="13">
        <v>21.362284645620043</v>
      </c>
      <c r="F63"/>
      <c r="G63" s="13">
        <f t="shared" si="1"/>
        <v>1.4563474157474405</v>
      </c>
      <c r="H63"/>
      <c r="I63" s="13">
        <f t="shared" si="9"/>
        <v>22.818632061367484</v>
      </c>
      <c r="J63"/>
      <c r="K63" s="13">
        <f t="shared" si="2"/>
        <v>9.595269558984926</v>
      </c>
      <c r="M63" s="13">
        <f t="shared" si="3"/>
        <v>3.9269583699495167</v>
      </c>
      <c r="N63" s="13"/>
      <c r="O63" s="13">
        <f t="shared" si="4"/>
        <v>2.0441472887271992</v>
      </c>
      <c r="P63" s="13"/>
      <c r="Q63" s="13">
        <f t="shared" si="5"/>
        <v>2.4888229399522039</v>
      </c>
      <c r="R63" s="13"/>
      <c r="S63" s="13">
        <f t="shared" si="6"/>
        <v>3.3168181860915644</v>
      </c>
      <c r="T63" s="13"/>
      <c r="U63" s="13">
        <f t="shared" si="7"/>
        <v>51.154092888480562</v>
      </c>
      <c r="W63" s="29">
        <f t="shared" si="8"/>
        <v>5.2997860834648396</v>
      </c>
    </row>
    <row r="64" spans="1:23" x14ac:dyDescent="0.25">
      <c r="A64" s="2" t="s">
        <v>4</v>
      </c>
      <c r="B64" s="2">
        <v>56109</v>
      </c>
      <c r="C64" s="14">
        <v>50400</v>
      </c>
      <c r="D64" s="13">
        <v>38.905215683421844</v>
      </c>
      <c r="E64" s="13">
        <v>11.522514003055218</v>
      </c>
      <c r="F64"/>
      <c r="G64" s="13">
        <f t="shared" si="1"/>
        <v>1.3382701680366627</v>
      </c>
      <c r="H64"/>
      <c r="I64" s="13">
        <f t="shared" si="9"/>
        <v>12.860784171091881</v>
      </c>
      <c r="J64"/>
      <c r="K64" s="13">
        <f t="shared" si="2"/>
        <v>9.3144608962233395</v>
      </c>
      <c r="M64" s="13">
        <f t="shared" si="3"/>
        <v>3.8218270779879431</v>
      </c>
      <c r="N64" s="13"/>
      <c r="O64" s="13">
        <f t="shared" si="4"/>
        <v>1.9914365355326289</v>
      </c>
      <c r="P64" s="13"/>
      <c r="Q64" s="13">
        <f t="shared" si="5"/>
        <v>2.4258987940944396</v>
      </c>
      <c r="R64" s="13"/>
      <c r="S64" s="13">
        <f t="shared" si="6"/>
        <v>3.2349462217698806</v>
      </c>
      <c r="T64" s="13"/>
      <c r="U64" s="13">
        <f t="shared" si="7"/>
        <v>38.136858951043905</v>
      </c>
      <c r="W64" s="29">
        <f t="shared" si="8"/>
        <v>4.1210878794438202</v>
      </c>
    </row>
    <row r="65" spans="1:23" x14ac:dyDescent="0.25">
      <c r="A65" s="2" t="s">
        <v>4</v>
      </c>
      <c r="B65" s="2">
        <v>56116</v>
      </c>
      <c r="C65" s="14">
        <v>97260</v>
      </c>
      <c r="D65" s="13">
        <v>10.261542170832595</v>
      </c>
      <c r="E65" s="13">
        <v>19.695588827924016</v>
      </c>
      <c r="F65"/>
      <c r="G65" s="13">
        <f t="shared" si="1"/>
        <v>1.4363470659350881</v>
      </c>
      <c r="H65"/>
      <c r="I65" s="13">
        <f t="shared" si="9"/>
        <v>21.131935893859104</v>
      </c>
      <c r="J65"/>
      <c r="K65" s="13">
        <f t="shared" si="2"/>
        <v>9.5157193938420779</v>
      </c>
      <c r="M65" s="13">
        <f t="shared" si="3"/>
        <v>3.8972305034029446</v>
      </c>
      <c r="N65" s="13"/>
      <c r="O65" s="13">
        <f t="shared" si="4"/>
        <v>2.0292531409172572</v>
      </c>
      <c r="P65" s="13"/>
      <c r="Q65" s="13">
        <f t="shared" si="5"/>
        <v>2.4710494477588703</v>
      </c>
      <c r="R65" s="13"/>
      <c r="S65" s="13">
        <f t="shared" si="6"/>
        <v>3.2937029012930608</v>
      </c>
      <c r="T65" s="13"/>
      <c r="U65" s="13">
        <f t="shared" si="7"/>
        <v>48.84656870950748</v>
      </c>
      <c r="W65" s="29">
        <f t="shared" si="8"/>
        <v>5.0974922665219591</v>
      </c>
    </row>
    <row r="66" spans="1:23" x14ac:dyDescent="0.25">
      <c r="A66" s="2" t="s">
        <v>4</v>
      </c>
      <c r="B66" s="2">
        <v>60585</v>
      </c>
      <c r="C66" s="14">
        <v>34760</v>
      </c>
      <c r="D66" s="13">
        <v>31.580250216272731</v>
      </c>
      <c r="E66" s="13">
        <v>12.382265982468876</v>
      </c>
      <c r="F66"/>
      <c r="G66" s="13">
        <f t="shared" si="1"/>
        <v>1.3485871917896264</v>
      </c>
      <c r="H66"/>
      <c r="I66" s="13">
        <f t="shared" si="9"/>
        <v>13.730853174258502</v>
      </c>
      <c r="J66"/>
      <c r="K66" s="13">
        <f t="shared" si="2"/>
        <v>9.1340491110485953</v>
      </c>
      <c r="M66" s="13">
        <f t="shared" si="3"/>
        <v>3.7539976828311352</v>
      </c>
      <c r="N66" s="13"/>
      <c r="O66" s="13">
        <f t="shared" si="4"/>
        <v>1.957371523817518</v>
      </c>
      <c r="P66" s="13"/>
      <c r="Q66" s="13">
        <f t="shared" si="5"/>
        <v>2.3851986337777129</v>
      </c>
      <c r="R66" s="13"/>
      <c r="S66" s="13">
        <f t="shared" si="6"/>
        <v>3.1819367679646096</v>
      </c>
      <c r="T66" s="13"/>
      <c r="U66" s="13">
        <f t="shared" si="7"/>
        <v>38.708440369522393</v>
      </c>
      <c r="W66" s="29">
        <f t="shared" si="8"/>
        <v>4.1748445493867736</v>
      </c>
    </row>
    <row r="67" spans="1:23" x14ac:dyDescent="0.25">
      <c r="A67" s="2" t="s">
        <v>4</v>
      </c>
      <c r="B67" s="2">
        <v>61966</v>
      </c>
      <c r="C67" s="14">
        <v>89954</v>
      </c>
      <c r="D67" s="13">
        <v>15.124559522684988</v>
      </c>
      <c r="E67" s="13">
        <v>18.543703824014223</v>
      </c>
      <c r="F67"/>
      <c r="G67" s="13">
        <f t="shared" si="1"/>
        <v>1.4225244458881707</v>
      </c>
      <c r="H67"/>
      <c r="I67" s="13">
        <f t="shared" si="9"/>
        <v>19.966228269902395</v>
      </c>
      <c r="J67"/>
      <c r="K67" s="13">
        <f t="shared" si="2"/>
        <v>9.4977924351830811</v>
      </c>
      <c r="M67" s="13">
        <f t="shared" si="3"/>
        <v>3.8905252419017078</v>
      </c>
      <c r="N67" s="13"/>
      <c r="O67" s="13">
        <f t="shared" si="4"/>
        <v>2.0258925170181108</v>
      </c>
      <c r="P67" s="13"/>
      <c r="Q67" s="13">
        <f t="shared" si="5"/>
        <v>2.467038428768777</v>
      </c>
      <c r="R67" s="13"/>
      <c r="S67" s="13">
        <f t="shared" si="6"/>
        <v>3.2884852683886545</v>
      </c>
      <c r="T67" s="13"/>
      <c r="U67" s="13">
        <f t="shared" si="7"/>
        <v>47.36244059754646</v>
      </c>
      <c r="W67" s="29">
        <f t="shared" si="8"/>
        <v>4.9659282408296583</v>
      </c>
    </row>
    <row r="68" spans="1:23" x14ac:dyDescent="0.25">
      <c r="A68" s="2" t="s">
        <v>4</v>
      </c>
      <c r="B68" s="2">
        <v>61967</v>
      </c>
      <c r="C68" s="14">
        <v>45935</v>
      </c>
      <c r="D68" s="13">
        <v>10.323215503084393</v>
      </c>
      <c r="E68" s="13">
        <v>18.382466511386262</v>
      </c>
      <c r="F68"/>
      <c r="G68" s="13">
        <f t="shared" si="1"/>
        <v>1.4205895981366352</v>
      </c>
      <c r="H68"/>
      <c r="I68" s="13">
        <f t="shared" si="9"/>
        <v>19.803056109522899</v>
      </c>
      <c r="J68"/>
      <c r="K68" s="13">
        <f t="shared" si="2"/>
        <v>9.2748849911054254</v>
      </c>
      <c r="M68" s="13">
        <f t="shared" si="3"/>
        <v>3.806966906974484</v>
      </c>
      <c r="N68" s="13"/>
      <c r="O68" s="13">
        <f t="shared" si="4"/>
        <v>1.9839773270952468</v>
      </c>
      <c r="P68" s="13"/>
      <c r="Q68" s="13">
        <f t="shared" si="5"/>
        <v>2.4169890135754621</v>
      </c>
      <c r="R68" s="13"/>
      <c r="S68" s="13">
        <f t="shared" si="6"/>
        <v>3.2233453830567234</v>
      </c>
      <c r="T68" s="13"/>
      <c r="U68" s="13">
        <f t="shared" si="7"/>
        <v>46.519907463096423</v>
      </c>
      <c r="W68" s="29">
        <f t="shared" si="8"/>
        <v>4.8907231203667632</v>
      </c>
    </row>
    <row r="69" spans="1:23" x14ac:dyDescent="0.25">
      <c r="A69" s="2" t="s">
        <v>4</v>
      </c>
      <c r="B69" s="2">
        <v>64343</v>
      </c>
      <c r="C69" s="14">
        <v>86546</v>
      </c>
      <c r="D69" s="13">
        <v>1.9457315373996087</v>
      </c>
      <c r="E69" s="13">
        <v>18.480804883041447</v>
      </c>
      <c r="F69"/>
      <c r="G69" s="13">
        <f t="shared" si="1"/>
        <v>1.4217696585964974</v>
      </c>
      <c r="H69"/>
      <c r="I69" s="13">
        <f t="shared" si="9"/>
        <v>19.902574541637943</v>
      </c>
      <c r="J69"/>
      <c r="K69" s="13">
        <f t="shared" si="2"/>
        <v>9.4884218619577361</v>
      </c>
      <c r="M69" s="13">
        <f t="shared" si="3"/>
        <v>3.8870194710496451</v>
      </c>
      <c r="N69" s="13"/>
      <c r="O69" s="13">
        <f t="shared" si="4"/>
        <v>2.0241352797624348</v>
      </c>
      <c r="P69" s="13"/>
      <c r="Q69" s="13">
        <f t="shared" si="5"/>
        <v>2.4649410010945378</v>
      </c>
      <c r="R69" s="13"/>
      <c r="S69" s="13">
        <f t="shared" si="6"/>
        <v>3.2857567198383135</v>
      </c>
      <c r="T69" s="13"/>
      <c r="U69" s="13">
        <f t="shared" si="7"/>
        <v>47.257235610357576</v>
      </c>
      <c r="W69" s="29">
        <f t="shared" si="8"/>
        <v>4.9565581549191373</v>
      </c>
    </row>
    <row r="70" spans="1:23" x14ac:dyDescent="0.25">
      <c r="A70" s="2" t="s">
        <v>4</v>
      </c>
      <c r="B70" s="2">
        <v>66430</v>
      </c>
      <c r="C70" s="14">
        <v>44447</v>
      </c>
      <c r="D70" s="13">
        <v>0.1</v>
      </c>
      <c r="E70" s="13">
        <v>14.093202291679251</v>
      </c>
      <c r="F70"/>
      <c r="G70" s="13">
        <f t="shared" si="1"/>
        <v>1.3691184275001509</v>
      </c>
      <c r="H70"/>
      <c r="I70" s="13">
        <f t="shared" si="9"/>
        <v>15.462320719179402</v>
      </c>
      <c r="J70"/>
      <c r="K70" s="13">
        <f t="shared" si="2"/>
        <v>9.2600169256568314</v>
      </c>
      <c r="M70" s="13">
        <f t="shared" si="3"/>
        <v>3.8013813849417044</v>
      </c>
      <c r="N70" s="13"/>
      <c r="O70" s="13">
        <f t="shared" si="4"/>
        <v>1.981173067340481</v>
      </c>
      <c r="P70" s="13"/>
      <c r="Q70" s="13">
        <f t="shared" si="5"/>
        <v>2.4136390799078682</v>
      </c>
      <c r="R70" s="13"/>
      <c r="S70" s="13">
        <f t="shared" si="6"/>
        <v>3.2189831328099152</v>
      </c>
      <c r="T70" s="13"/>
      <c r="U70" s="13">
        <f t="shared" si="7"/>
        <v>41.169883618607052</v>
      </c>
      <c r="W70" s="29">
        <f t="shared" si="8"/>
        <v>4.4041488316610229</v>
      </c>
    </row>
    <row r="71" spans="1:23" x14ac:dyDescent="0.25">
      <c r="A71" s="2" t="s">
        <v>4</v>
      </c>
      <c r="B71" s="2">
        <v>66435</v>
      </c>
      <c r="C71" s="14">
        <v>305920</v>
      </c>
      <c r="D71" s="13">
        <v>33.776237621947303</v>
      </c>
      <c r="E71" s="13">
        <v>23.257677073870987</v>
      </c>
      <c r="F71"/>
      <c r="G71" s="13">
        <f t="shared" si="1"/>
        <v>1.4790921248864517</v>
      </c>
      <c r="H71"/>
      <c r="I71" s="13">
        <f t="shared" si="9"/>
        <v>24.73676919875744</v>
      </c>
      <c r="J71"/>
      <c r="K71" s="13">
        <f t="shared" si="2"/>
        <v>9.6689822268792902</v>
      </c>
      <c r="M71" s="13">
        <f t="shared" si="3"/>
        <v>3.9544662697914839</v>
      </c>
      <c r="N71" s="13"/>
      <c r="O71" s="13">
        <f t="shared" si="4"/>
        <v>2.0579216087639733</v>
      </c>
      <c r="P71" s="13"/>
      <c r="Q71" s="13">
        <f t="shared" si="5"/>
        <v>2.5052555014186133</v>
      </c>
      <c r="R71" s="13"/>
      <c r="S71" s="13">
        <f t="shared" si="6"/>
        <v>3.3381823941058166</v>
      </c>
      <c r="T71" s="13"/>
      <c r="U71" s="13">
        <f t="shared" si="7"/>
        <v>53.735841010941954</v>
      </c>
      <c r="W71" s="29">
        <f t="shared" si="8"/>
        <v>5.5229420193903946</v>
      </c>
    </row>
    <row r="72" spans="1:23" x14ac:dyDescent="0.25">
      <c r="A72" s="2" t="s">
        <v>4</v>
      </c>
      <c r="B72" s="2">
        <v>69060</v>
      </c>
      <c r="C72" s="14">
        <v>322400</v>
      </c>
      <c r="D72" s="13">
        <v>22.951478926334801</v>
      </c>
      <c r="E72" s="13">
        <v>23.471064295271038</v>
      </c>
      <c r="F72"/>
      <c r="G72" s="13">
        <f t="shared" si="1"/>
        <v>1.4816527715432524</v>
      </c>
      <c r="H72"/>
      <c r="I72" s="13">
        <f t="shared" ref="I72:I94" si="10">E72+G72</f>
        <v>24.952717066814291</v>
      </c>
      <c r="J72"/>
      <c r="K72" s="13">
        <f t="shared" si="2"/>
        <v>9.6726941580513426</v>
      </c>
      <c r="M72" s="13">
        <f t="shared" si="3"/>
        <v>3.9558505006163127</v>
      </c>
      <c r="N72" s="13"/>
      <c r="O72" s="13">
        <f t="shared" si="4"/>
        <v>2.0586145565828744</v>
      </c>
      <c r="P72" s="13"/>
      <c r="Q72" s="13">
        <f t="shared" si="5"/>
        <v>2.5060820608024028</v>
      </c>
      <c r="R72" s="13"/>
      <c r="S72" s="13">
        <f t="shared" si="6"/>
        <v>3.3392568348378964</v>
      </c>
      <c r="T72" s="13"/>
      <c r="U72" s="13">
        <f t="shared" si="7"/>
        <v>54.013144946547719</v>
      </c>
      <c r="W72" s="29">
        <f t="shared" si="8"/>
        <v>5.546715640498399</v>
      </c>
    </row>
    <row r="73" spans="1:23" x14ac:dyDescent="0.25">
      <c r="A73" s="2" t="s">
        <v>4</v>
      </c>
      <c r="B73" s="2">
        <v>69914</v>
      </c>
      <c r="C73" s="14">
        <v>89040</v>
      </c>
      <c r="D73" s="13">
        <v>37.612470322673474</v>
      </c>
      <c r="E73" s="13">
        <v>19.468326198784137</v>
      </c>
      <c r="F73"/>
      <c r="G73" s="13">
        <f t="shared" ref="G73:G94" si="11">1.2*(1+E73/100)</f>
        <v>1.4336199143854096</v>
      </c>
      <c r="H73"/>
      <c r="I73" s="13">
        <f t="shared" si="10"/>
        <v>20.901946113169547</v>
      </c>
      <c r="J73"/>
      <c r="K73" s="13">
        <f t="shared" ref="K73:K94" si="12">((K$5-0.1396)*$C73)/(0.1396*$C73+26.92*12)*100</f>
        <v>9.4953479268916929</v>
      </c>
      <c r="M73" s="13">
        <f t="shared" ref="M73:M94" si="13">((M$5-0.1532)*$C73)/(0.1532*$C73+26.92*12)*100</f>
        <v>3.8896107467447614</v>
      </c>
      <c r="N73" s="13"/>
      <c r="O73" s="13">
        <f t="shared" ref="O73:O94" si="14">((O$5-M$5)*$C73)/(M$5*$C73+26.92*12)*100</f>
        <v>2.0254341456797174</v>
      </c>
      <c r="P73" s="13"/>
      <c r="Q73" s="13">
        <f t="shared" ref="Q73:Q94" si="15">((Q$5-O$5)*$C73)/(O$5*$C73+26.92*12)*100</f>
        <v>2.4664913264991704</v>
      </c>
      <c r="R73" s="13"/>
      <c r="S73" s="13">
        <f t="shared" ref="S73:S94" si="16">((S$5-Q$5)*$C73)/(Q$5*$C73+26.92*12)*100</f>
        <v>3.287773552539349</v>
      </c>
      <c r="T73" s="13"/>
      <c r="U73" s="13">
        <f t="shared" ref="U73:U94" si="17">((1+I73/100)*(1+K73/100)*(1+M73/100)*(1+O73/100)*(1+Q73/100)*(1+S73/100)-1)*100</f>
        <v>48.504738479801432</v>
      </c>
      <c r="W73" s="29">
        <f t="shared" ref="W73:W94" si="18">RATE($W$7,0,-1,1+U73/100)*100</f>
        <v>5.0672920009834668</v>
      </c>
    </row>
    <row r="74" spans="1:23" x14ac:dyDescent="0.25">
      <c r="A74" s="2" t="s">
        <v>4</v>
      </c>
      <c r="B74" s="2">
        <v>71421</v>
      </c>
      <c r="C74" s="14">
        <v>61080</v>
      </c>
      <c r="D74" s="13">
        <v>25.338052791213372</v>
      </c>
      <c r="E74" s="13">
        <v>13.891514241767201</v>
      </c>
      <c r="F74"/>
      <c r="G74" s="13">
        <f t="shared" si="11"/>
        <v>1.3666981709012063</v>
      </c>
      <c r="H74"/>
      <c r="I74" s="13">
        <f t="shared" si="10"/>
        <v>15.258212412668406</v>
      </c>
      <c r="J74"/>
      <c r="K74" s="13">
        <f t="shared" si="12"/>
        <v>9.3865087242570677</v>
      </c>
      <c r="M74" s="13">
        <f t="shared" si="13"/>
        <v>3.8488523728536181</v>
      </c>
      <c r="N74" s="13"/>
      <c r="O74" s="13">
        <f t="shared" si="14"/>
        <v>2.0049966756469937</v>
      </c>
      <c r="P74" s="13"/>
      <c r="Q74" s="13">
        <f t="shared" si="15"/>
        <v>2.4420926003505876</v>
      </c>
      <c r="R74" s="13"/>
      <c r="S74" s="13">
        <f t="shared" si="16"/>
        <v>3.2560259440293562</v>
      </c>
      <c r="T74" s="13"/>
      <c r="U74" s="13">
        <f t="shared" si="17"/>
        <v>41.270875261763116</v>
      </c>
      <c r="W74" s="29">
        <f t="shared" si="18"/>
        <v>4.4134821324917013</v>
      </c>
    </row>
    <row r="75" spans="1:23" x14ac:dyDescent="0.25">
      <c r="A75" s="2" t="s">
        <v>4</v>
      </c>
      <c r="B75" s="2">
        <v>72705</v>
      </c>
      <c r="C75" s="14">
        <v>144725</v>
      </c>
      <c r="D75" s="13">
        <v>20.825888477669974</v>
      </c>
      <c r="E75" s="13">
        <v>20.59338432224731</v>
      </c>
      <c r="F75"/>
      <c r="G75" s="13">
        <f t="shared" si="11"/>
        <v>1.4471206118669677</v>
      </c>
      <c r="H75"/>
      <c r="I75" s="13">
        <f t="shared" si="10"/>
        <v>22.040504934114278</v>
      </c>
      <c r="J75"/>
      <c r="K75" s="13">
        <f t="shared" si="12"/>
        <v>9.5888028489792543</v>
      </c>
      <c r="M75" s="13">
        <f t="shared" si="13"/>
        <v>3.9245433744789344</v>
      </c>
      <c r="N75" s="13"/>
      <c r="O75" s="13">
        <f t="shared" si="14"/>
        <v>2.0429376544538682</v>
      </c>
      <c r="P75" s="13"/>
      <c r="Q75" s="13">
        <f t="shared" si="15"/>
        <v>2.4873796521321716</v>
      </c>
      <c r="R75" s="13"/>
      <c r="S75" s="13">
        <f t="shared" si="16"/>
        <v>3.314941419680959</v>
      </c>
      <c r="T75" s="13"/>
      <c r="U75" s="13">
        <f t="shared" si="17"/>
        <v>50.177468584027118</v>
      </c>
      <c r="W75" s="29">
        <f t="shared" si="18"/>
        <v>5.2145004283650955</v>
      </c>
    </row>
    <row r="76" spans="1:23" x14ac:dyDescent="0.25">
      <c r="A76" s="2" t="s">
        <v>4</v>
      </c>
      <c r="B76" s="2">
        <v>74683</v>
      </c>
      <c r="C76" s="14">
        <v>21200</v>
      </c>
      <c r="D76" s="13">
        <v>8.1616716967733325</v>
      </c>
      <c r="E76" s="13">
        <v>13.820957791487288</v>
      </c>
      <c r="F76"/>
      <c r="G76" s="13">
        <f t="shared" si="11"/>
        <v>1.3658514934978474</v>
      </c>
      <c r="H76"/>
      <c r="I76" s="13">
        <f t="shared" si="10"/>
        <v>15.186809284985136</v>
      </c>
      <c r="J76"/>
      <c r="K76" s="13">
        <f t="shared" si="12"/>
        <v>8.7833885747709104</v>
      </c>
      <c r="M76" s="13">
        <f t="shared" si="13"/>
        <v>3.6215162648982848</v>
      </c>
      <c r="N76" s="13"/>
      <c r="O76" s="13">
        <f t="shared" si="14"/>
        <v>1.8907086103453856</v>
      </c>
      <c r="P76" s="13"/>
      <c r="Q76" s="13">
        <f t="shared" si="15"/>
        <v>2.305472446792705</v>
      </c>
      <c r="R76" s="13"/>
      <c r="S76" s="13">
        <f t="shared" si="16"/>
        <v>3.0779760855362208</v>
      </c>
      <c r="T76" s="13"/>
      <c r="U76" s="13">
        <f t="shared" si="17"/>
        <v>39.512976565620697</v>
      </c>
      <c r="W76" s="29">
        <f t="shared" si="18"/>
        <v>4.2501828989181272</v>
      </c>
    </row>
    <row r="77" spans="1:23" x14ac:dyDescent="0.25">
      <c r="A77" s="2" t="s">
        <v>4</v>
      </c>
      <c r="B77" s="2">
        <v>78457</v>
      </c>
      <c r="C77" s="14">
        <v>121680</v>
      </c>
      <c r="D77" s="13">
        <v>16.802203915128079</v>
      </c>
      <c r="E77" s="13">
        <v>19.406108447458337</v>
      </c>
      <c r="F77"/>
      <c r="G77" s="13">
        <f t="shared" si="11"/>
        <v>1.4328733013695001</v>
      </c>
      <c r="H77"/>
      <c r="I77" s="13">
        <f t="shared" si="10"/>
        <v>20.838981748827837</v>
      </c>
      <c r="J77"/>
      <c r="K77" s="13">
        <f t="shared" si="12"/>
        <v>9.5603079175632821</v>
      </c>
      <c r="M77" s="13">
        <f t="shared" si="13"/>
        <v>3.9138985350247499</v>
      </c>
      <c r="N77" s="13"/>
      <c r="O77" s="13">
        <f t="shared" si="14"/>
        <v>2.0376051471725489</v>
      </c>
      <c r="P77" s="13"/>
      <c r="Q77" s="13">
        <f t="shared" si="15"/>
        <v>2.481016707207321</v>
      </c>
      <c r="R77" s="13"/>
      <c r="S77" s="13">
        <f t="shared" si="16"/>
        <v>3.3066667908957319</v>
      </c>
      <c r="T77" s="13"/>
      <c r="U77" s="13">
        <f t="shared" si="17"/>
        <v>48.616137983099804</v>
      </c>
      <c r="W77" s="29">
        <f t="shared" si="18"/>
        <v>5.0771406805551527</v>
      </c>
    </row>
    <row r="78" spans="1:23" x14ac:dyDescent="0.25">
      <c r="A78" s="2" t="s">
        <v>4</v>
      </c>
      <c r="B78" s="2">
        <v>80557</v>
      </c>
      <c r="C78" s="14">
        <v>111480</v>
      </c>
      <c r="D78" s="13">
        <v>7.102563682021823</v>
      </c>
      <c r="E78" s="13">
        <v>20.621712936133928</v>
      </c>
      <c r="F78"/>
      <c r="G78" s="13">
        <f t="shared" si="11"/>
        <v>1.4474605552336071</v>
      </c>
      <c r="H78"/>
      <c r="I78" s="13">
        <f t="shared" si="10"/>
        <v>22.069173491367536</v>
      </c>
      <c r="J78"/>
      <c r="K78" s="13">
        <f t="shared" si="12"/>
        <v>9.544011046952571</v>
      </c>
      <c r="M78" s="13">
        <f t="shared" si="13"/>
        <v>3.9078080306285936</v>
      </c>
      <c r="N78" s="13"/>
      <c r="O78" s="13">
        <f t="shared" si="14"/>
        <v>2.0345536319274324</v>
      </c>
      <c r="P78" s="13"/>
      <c r="Q78" s="13">
        <f t="shared" si="15"/>
        <v>2.477375227158308</v>
      </c>
      <c r="R78" s="13"/>
      <c r="S78" s="13">
        <f t="shared" si="16"/>
        <v>3.3019308018784521</v>
      </c>
      <c r="T78" s="13"/>
      <c r="U78" s="13">
        <f t="shared" si="17"/>
        <v>50.081280820494946</v>
      </c>
      <c r="W78" s="29">
        <f t="shared" si="18"/>
        <v>5.2060744103119809</v>
      </c>
    </row>
    <row r="79" spans="1:23" x14ac:dyDescent="0.25">
      <c r="A79" s="2" t="s">
        <v>4</v>
      </c>
      <c r="B79" s="2">
        <v>81757</v>
      </c>
      <c r="C79" s="14">
        <v>169560</v>
      </c>
      <c r="D79" s="13">
        <v>5.6444253599517547</v>
      </c>
      <c r="E79" s="13">
        <v>22.12997598285822</v>
      </c>
      <c r="F79"/>
      <c r="G79" s="13">
        <f t="shared" si="11"/>
        <v>1.4655597117942987</v>
      </c>
      <c r="H79"/>
      <c r="I79" s="13">
        <f t="shared" si="10"/>
        <v>23.595535694652519</v>
      </c>
      <c r="J79"/>
      <c r="K79" s="13">
        <f t="shared" si="12"/>
        <v>9.6109565144328393</v>
      </c>
      <c r="M79" s="13">
        <f t="shared" si="13"/>
        <v>3.9328154857832196</v>
      </c>
      <c r="N79" s="13"/>
      <c r="O79" s="13">
        <f t="shared" si="14"/>
        <v>2.0470807949148053</v>
      </c>
      <c r="P79" s="13"/>
      <c r="Q79" s="13">
        <f t="shared" si="15"/>
        <v>2.4923229415201265</v>
      </c>
      <c r="R79" s="13"/>
      <c r="S79" s="13">
        <f t="shared" si="16"/>
        <v>3.3213691623247534</v>
      </c>
      <c r="T79" s="13"/>
      <c r="U79" s="13">
        <f t="shared" si="17"/>
        <v>52.156853436796879</v>
      </c>
      <c r="W79" s="29">
        <f t="shared" si="18"/>
        <v>5.3868539137974425</v>
      </c>
    </row>
    <row r="80" spans="1:23" x14ac:dyDescent="0.25">
      <c r="A80" s="2" t="s">
        <v>4</v>
      </c>
      <c r="B80" s="2">
        <v>83947</v>
      </c>
      <c r="C80" s="14">
        <v>246360</v>
      </c>
      <c r="D80" s="13">
        <v>9.9584886119576268</v>
      </c>
      <c r="E80" s="13">
        <v>22.790006706338751</v>
      </c>
      <c r="F80"/>
      <c r="G80" s="13">
        <f t="shared" si="11"/>
        <v>1.473480080476065</v>
      </c>
      <c r="H80"/>
      <c r="I80" s="13">
        <f t="shared" si="10"/>
        <v>24.263486786814816</v>
      </c>
      <c r="J80"/>
      <c r="K80" s="13">
        <f t="shared" si="12"/>
        <v>9.6514648927653415</v>
      </c>
      <c r="M80" s="13">
        <f t="shared" si="13"/>
        <v>3.9479325472334521</v>
      </c>
      <c r="N80" s="13"/>
      <c r="O80" s="13">
        <f t="shared" si="14"/>
        <v>2.0546505692906618</v>
      </c>
      <c r="P80" s="13"/>
      <c r="Q80" s="13">
        <f t="shared" si="15"/>
        <v>2.5013536009946771</v>
      </c>
      <c r="R80" s="13"/>
      <c r="S80" s="13">
        <f t="shared" si="16"/>
        <v>3.3331100977569008</v>
      </c>
      <c r="T80" s="13"/>
      <c r="U80" s="13">
        <f t="shared" si="17"/>
        <v>53.100190493977031</v>
      </c>
      <c r="W80" s="29">
        <f t="shared" si="18"/>
        <v>5.4683049859987181</v>
      </c>
    </row>
    <row r="81" spans="1:23" x14ac:dyDescent="0.25">
      <c r="A81" s="2" t="s">
        <v>4</v>
      </c>
      <c r="B81" s="2">
        <v>84081</v>
      </c>
      <c r="C81" s="14">
        <v>88140</v>
      </c>
      <c r="D81" s="13">
        <v>38.888594407765886</v>
      </c>
      <c r="E81" s="13">
        <v>18.676368754525321</v>
      </c>
      <c r="F81"/>
      <c r="G81" s="13">
        <f t="shared" si="11"/>
        <v>1.4241164250543037</v>
      </c>
      <c r="H81"/>
      <c r="I81" s="13">
        <f t="shared" si="10"/>
        <v>20.100485179579625</v>
      </c>
      <c r="J81"/>
      <c r="K81" s="13">
        <f t="shared" si="12"/>
        <v>9.4928925896290171</v>
      </c>
      <c r="M81" s="13">
        <f t="shared" si="13"/>
        <v>3.8886921593439845</v>
      </c>
      <c r="N81" s="13"/>
      <c r="O81" s="13">
        <f t="shared" si="14"/>
        <v>2.0249737150667269</v>
      </c>
      <c r="P81" s="13"/>
      <c r="Q81" s="13">
        <f t="shared" si="15"/>
        <v>2.4659417613740997</v>
      </c>
      <c r="R81" s="13"/>
      <c r="S81" s="13">
        <f t="shared" si="16"/>
        <v>3.2870586251525005</v>
      </c>
      <c r="T81" s="13"/>
      <c r="U81" s="13">
        <f t="shared" si="17"/>
        <v>47.513207891893636</v>
      </c>
      <c r="W81" s="29">
        <f t="shared" si="18"/>
        <v>4.9793461357355229</v>
      </c>
    </row>
    <row r="82" spans="1:23" x14ac:dyDescent="0.25">
      <c r="A82" s="2" t="s">
        <v>4</v>
      </c>
      <c r="B82" s="2">
        <v>87585</v>
      </c>
      <c r="C82" s="14">
        <v>201960</v>
      </c>
      <c r="D82" s="13">
        <v>13.132109524055057</v>
      </c>
      <c r="E82" s="13">
        <v>22.538441705770129</v>
      </c>
      <c r="F82"/>
      <c r="G82" s="13">
        <f t="shared" si="11"/>
        <v>1.4704613004692415</v>
      </c>
      <c r="H82"/>
      <c r="I82" s="13">
        <f t="shared" si="10"/>
        <v>24.008903006239372</v>
      </c>
      <c r="J82"/>
      <c r="K82" s="13">
        <f t="shared" si="12"/>
        <v>9.6317604700915851</v>
      </c>
      <c r="M82" s="13">
        <f t="shared" si="13"/>
        <v>3.9405805757240264</v>
      </c>
      <c r="N82" s="13"/>
      <c r="O82" s="13">
        <f t="shared" si="14"/>
        <v>2.0509693903740063</v>
      </c>
      <c r="P82" s="13"/>
      <c r="Q82" s="13">
        <f t="shared" si="15"/>
        <v>2.4969621614501682</v>
      </c>
      <c r="R82" s="13"/>
      <c r="S82" s="13">
        <f t="shared" si="16"/>
        <v>3.3274009605007189</v>
      </c>
      <c r="T82" s="13"/>
      <c r="U82" s="13">
        <f t="shared" si="17"/>
        <v>52.727775382870099</v>
      </c>
      <c r="W82" s="29">
        <f t="shared" si="18"/>
        <v>5.4362019442998042</v>
      </c>
    </row>
    <row r="83" spans="1:23" x14ac:dyDescent="0.25">
      <c r="A83" s="2" t="s">
        <v>4</v>
      </c>
      <c r="B83" s="2">
        <v>87941</v>
      </c>
      <c r="C83" s="14">
        <v>148754</v>
      </c>
      <c r="D83" s="13">
        <v>29.801107706736829</v>
      </c>
      <c r="E83" s="13">
        <v>20.535422834392804</v>
      </c>
      <c r="F83"/>
      <c r="G83" s="13">
        <f t="shared" si="11"/>
        <v>1.4464250740127136</v>
      </c>
      <c r="H83"/>
      <c r="I83" s="13">
        <f t="shared" si="10"/>
        <v>21.981847908405516</v>
      </c>
      <c r="J83"/>
      <c r="K83" s="13">
        <f t="shared" si="12"/>
        <v>9.5928918421661873</v>
      </c>
      <c r="M83" s="13">
        <f t="shared" si="13"/>
        <v>3.9260704437710325</v>
      </c>
      <c r="N83" s="13"/>
      <c r="O83" s="13">
        <f t="shared" si="14"/>
        <v>2.043702546627824</v>
      </c>
      <c r="P83" s="13"/>
      <c r="Q83" s="13">
        <f t="shared" si="15"/>
        <v>2.4882922952294195</v>
      </c>
      <c r="R83" s="13"/>
      <c r="S83" s="13">
        <f t="shared" si="16"/>
        <v>3.3161281731159424</v>
      </c>
      <c r="T83" s="13"/>
      <c r="U83" s="13">
        <f t="shared" si="17"/>
        <v>50.117280724403912</v>
      </c>
      <c r="W83" s="29">
        <f t="shared" si="18"/>
        <v>5.2092285438095276</v>
      </c>
    </row>
    <row r="84" spans="1:23" x14ac:dyDescent="0.25">
      <c r="A84" s="2" t="s">
        <v>4</v>
      </c>
      <c r="B84" s="2">
        <v>88327</v>
      </c>
      <c r="C84" s="14">
        <v>49600</v>
      </c>
      <c r="D84" s="13">
        <v>52.713875654535649</v>
      </c>
      <c r="E84" s="13">
        <v>13.699689236747382</v>
      </c>
      <c r="F84"/>
      <c r="G84" s="13">
        <f t="shared" si="11"/>
        <v>1.3643962708409685</v>
      </c>
      <c r="H84"/>
      <c r="I84" s="13">
        <f t="shared" si="10"/>
        <v>15.06408550758835</v>
      </c>
      <c r="J84"/>
      <c r="K84" s="13">
        <f t="shared" si="12"/>
        <v>9.3078706258969</v>
      </c>
      <c r="M84" s="13">
        <f t="shared" si="13"/>
        <v>3.8193532750297874</v>
      </c>
      <c r="N84" s="13"/>
      <c r="O84" s="13">
        <f t="shared" si="14"/>
        <v>1.9901949340492573</v>
      </c>
      <c r="P84" s="13"/>
      <c r="Q84" s="13">
        <f t="shared" si="15"/>
        <v>2.4244158321411491</v>
      </c>
      <c r="R84" s="13"/>
      <c r="S84" s="13">
        <f t="shared" si="16"/>
        <v>3.2330154946364842</v>
      </c>
      <c r="T84" s="13"/>
      <c r="U84" s="13">
        <f t="shared" si="17"/>
        <v>40.815374497331661</v>
      </c>
      <c r="W84" s="29">
        <f t="shared" si="18"/>
        <v>4.3713400006390772</v>
      </c>
    </row>
    <row r="85" spans="1:23" x14ac:dyDescent="0.25">
      <c r="A85" s="2" t="s">
        <v>4</v>
      </c>
      <c r="B85" s="2">
        <v>89309</v>
      </c>
      <c r="C85" s="14">
        <v>187920</v>
      </c>
      <c r="D85" s="13">
        <v>18.11612987260769</v>
      </c>
      <c r="E85" s="13">
        <v>21.799929552659393</v>
      </c>
      <c r="F85"/>
      <c r="G85" s="13">
        <f t="shared" si="11"/>
        <v>1.4615991546319127</v>
      </c>
      <c r="H85"/>
      <c r="I85" s="13">
        <f t="shared" si="10"/>
        <v>23.261528707291305</v>
      </c>
      <c r="J85"/>
      <c r="K85" s="13">
        <f t="shared" si="12"/>
        <v>9.6236154891697261</v>
      </c>
      <c r="M85" s="13">
        <f t="shared" si="13"/>
        <v>3.9375408073759917</v>
      </c>
      <c r="N85" s="13"/>
      <c r="O85" s="13">
        <f t="shared" si="14"/>
        <v>2.0494472068459246</v>
      </c>
      <c r="P85" s="13"/>
      <c r="Q85" s="13">
        <f t="shared" si="15"/>
        <v>2.4951461894672655</v>
      </c>
      <c r="R85" s="13"/>
      <c r="S85" s="13">
        <f t="shared" si="16"/>
        <v>3.325039944006364</v>
      </c>
      <c r="T85" s="13"/>
      <c r="U85" s="13">
        <f t="shared" si="17"/>
        <v>51.783179376541</v>
      </c>
      <c r="W85" s="29">
        <f t="shared" si="18"/>
        <v>5.3544673425792242</v>
      </c>
    </row>
    <row r="86" spans="1:23" x14ac:dyDescent="0.25">
      <c r="A86" s="2" t="s">
        <v>4</v>
      </c>
      <c r="B86" s="2">
        <v>90205</v>
      </c>
      <c r="C86" s="14">
        <v>153660</v>
      </c>
      <c r="D86" s="13">
        <v>15.579870148697793</v>
      </c>
      <c r="E86" s="13">
        <v>21.409272480311547</v>
      </c>
      <c r="F86"/>
      <c r="G86" s="13">
        <f t="shared" si="11"/>
        <v>1.4569112697637385</v>
      </c>
      <c r="H86"/>
      <c r="I86" s="13">
        <f t="shared" si="10"/>
        <v>22.866183750075287</v>
      </c>
      <c r="J86"/>
      <c r="K86" s="13">
        <f t="shared" si="12"/>
        <v>9.5975856683225889</v>
      </c>
      <c r="M86" s="13">
        <f t="shared" si="13"/>
        <v>3.9278232526050352</v>
      </c>
      <c r="N86" s="13"/>
      <c r="O86" s="13">
        <f t="shared" si="14"/>
        <v>2.0445804815419697</v>
      </c>
      <c r="P86" s="13"/>
      <c r="Q86" s="13">
        <f t="shared" si="15"/>
        <v>2.4893398001814075</v>
      </c>
      <c r="R86" s="13"/>
      <c r="S86" s="13">
        <f t="shared" si="16"/>
        <v>3.3174902678146712</v>
      </c>
      <c r="T86" s="13"/>
      <c r="U86" s="13">
        <f t="shared" si="17"/>
        <v>51.219457488307384</v>
      </c>
      <c r="W86" s="29">
        <f t="shared" si="18"/>
        <v>5.305476945362293</v>
      </c>
    </row>
    <row r="87" spans="1:23" x14ac:dyDescent="0.25">
      <c r="A87" s="2" t="s">
        <v>4</v>
      </c>
      <c r="B87" s="2">
        <v>92562</v>
      </c>
      <c r="C87" s="14">
        <v>61020</v>
      </c>
      <c r="D87" s="13">
        <v>16.020710382684378</v>
      </c>
      <c r="E87" s="13">
        <v>15.093679412398764</v>
      </c>
      <c r="F87"/>
      <c r="G87" s="13">
        <f t="shared" si="11"/>
        <v>1.3811241529487852</v>
      </c>
      <c r="H87"/>
      <c r="I87" s="13">
        <f t="shared" si="10"/>
        <v>16.47480356534755</v>
      </c>
      <c r="J87"/>
      <c r="K87" s="13">
        <f t="shared" si="12"/>
        <v>9.3861718327981265</v>
      </c>
      <c r="M87" s="13">
        <f t="shared" si="13"/>
        <v>3.848726086988886</v>
      </c>
      <c r="N87" s="13"/>
      <c r="O87" s="13">
        <f t="shared" si="14"/>
        <v>2.0049333272000274</v>
      </c>
      <c r="P87" s="13"/>
      <c r="Q87" s="13">
        <f t="shared" si="15"/>
        <v>2.4420169583046802</v>
      </c>
      <c r="R87" s="13"/>
      <c r="S87" s="13">
        <f t="shared" si="16"/>
        <v>3.2559274951277266</v>
      </c>
      <c r="T87" s="13"/>
      <c r="U87" s="13">
        <f t="shared" si="17"/>
        <v>42.761095785129456</v>
      </c>
      <c r="W87" s="29">
        <f t="shared" si="18"/>
        <v>4.5505288835532083</v>
      </c>
    </row>
    <row r="88" spans="1:23" x14ac:dyDescent="0.25">
      <c r="A88" s="2" t="s">
        <v>5</v>
      </c>
      <c r="B88" s="2">
        <v>48345</v>
      </c>
      <c r="C88" s="14">
        <v>133280</v>
      </c>
      <c r="D88" s="13">
        <v>23.6</v>
      </c>
      <c r="E88" s="13">
        <v>19.899999999999999</v>
      </c>
      <c r="F88"/>
      <c r="G88" s="13">
        <f t="shared" si="11"/>
        <v>1.4388000000000001</v>
      </c>
      <c r="H88"/>
      <c r="I88" s="13">
        <f t="shared" si="10"/>
        <v>21.338799999999999</v>
      </c>
      <c r="J88"/>
      <c r="K88" s="13">
        <f t="shared" si="12"/>
        <v>9.5758618765943861</v>
      </c>
      <c r="M88" s="13">
        <f t="shared" si="13"/>
        <v>3.9197097071306546</v>
      </c>
      <c r="N88" s="13"/>
      <c r="O88" s="13">
        <f t="shared" si="14"/>
        <v>2.0405163755725924</v>
      </c>
      <c r="P88" s="13"/>
      <c r="Q88" s="13">
        <f t="shared" si="15"/>
        <v>2.4844905750417516</v>
      </c>
      <c r="R88" s="13"/>
      <c r="S88" s="13">
        <f t="shared" si="16"/>
        <v>3.311184475309159</v>
      </c>
      <c r="T88" s="13"/>
      <c r="U88" s="13">
        <f t="shared" si="17"/>
        <v>49.276227472532995</v>
      </c>
      <c r="W88" s="29">
        <f t="shared" si="18"/>
        <v>5.1353661109667179</v>
      </c>
    </row>
    <row r="89" spans="1:23" x14ac:dyDescent="0.25">
      <c r="A89" s="2" t="s">
        <v>5</v>
      </c>
      <c r="B89" s="2">
        <v>52463</v>
      </c>
      <c r="C89" s="14">
        <v>168000</v>
      </c>
      <c r="D89" s="13">
        <v>15.419020370234504</v>
      </c>
      <c r="E89" s="13">
        <v>21.128310468784385</v>
      </c>
      <c r="F89"/>
      <c r="G89" s="13">
        <f t="shared" si="11"/>
        <v>1.4535397256254126</v>
      </c>
      <c r="H89"/>
      <c r="I89" s="13">
        <f t="shared" si="10"/>
        <v>22.581850194409796</v>
      </c>
      <c r="J89"/>
      <c r="K89" s="13">
        <f t="shared" si="12"/>
        <v>9.6097551127531133</v>
      </c>
      <c r="M89" s="13">
        <f t="shared" si="13"/>
        <v>3.9323669718011489</v>
      </c>
      <c r="N89" s="13"/>
      <c r="O89" s="13">
        <f t="shared" si="14"/>
        <v>2.0468561706953978</v>
      </c>
      <c r="P89" s="13"/>
      <c r="Q89" s="13">
        <f t="shared" si="15"/>
        <v>2.4920549467724804</v>
      </c>
      <c r="R89" s="13"/>
      <c r="S89" s="13">
        <f t="shared" si="16"/>
        <v>3.3210207055474728</v>
      </c>
      <c r="T89" s="13"/>
      <c r="U89" s="13">
        <f t="shared" si="17"/>
        <v>50.905377448463042</v>
      </c>
      <c r="W89" s="29">
        <f t="shared" si="18"/>
        <v>5.2781123770426781</v>
      </c>
    </row>
    <row r="90" spans="1:23" x14ac:dyDescent="0.25">
      <c r="A90" s="2" t="s">
        <v>5</v>
      </c>
      <c r="B90" s="2">
        <v>64017</v>
      </c>
      <c r="C90" s="14">
        <v>75720</v>
      </c>
      <c r="D90" s="13">
        <v>11.280287060336768</v>
      </c>
      <c r="E90" s="13">
        <v>15.839360545537161</v>
      </c>
      <c r="F90"/>
      <c r="G90" s="13">
        <f t="shared" si="11"/>
        <v>1.3900723265464459</v>
      </c>
      <c r="H90"/>
      <c r="I90" s="13">
        <f t="shared" si="10"/>
        <v>17.229432872083606</v>
      </c>
      <c r="J90"/>
      <c r="K90" s="13">
        <f t="shared" si="12"/>
        <v>9.4532251739377564</v>
      </c>
      <c r="M90" s="13">
        <f t="shared" si="13"/>
        <v>3.8738461290725112</v>
      </c>
      <c r="N90" s="13"/>
      <c r="O90" s="13">
        <f t="shared" si="14"/>
        <v>2.0175311960143496</v>
      </c>
      <c r="P90" s="13"/>
      <c r="Q90" s="13">
        <f t="shared" si="15"/>
        <v>2.4570577609442594</v>
      </c>
      <c r="R90" s="13"/>
      <c r="S90" s="13">
        <f t="shared" si="16"/>
        <v>3.2755003953477932</v>
      </c>
      <c r="T90" s="13"/>
      <c r="U90" s="13">
        <f t="shared" si="17"/>
        <v>43.875033304919974</v>
      </c>
      <c r="W90" s="29">
        <f t="shared" si="18"/>
        <v>4.6521559339636349</v>
      </c>
    </row>
    <row r="91" spans="1:23" x14ac:dyDescent="0.25">
      <c r="A91" s="2" t="s">
        <v>5</v>
      </c>
      <c r="B91" s="2">
        <v>92284</v>
      </c>
      <c r="C91" s="14">
        <v>68160</v>
      </c>
      <c r="D91" s="13">
        <v>50.131961680574122</v>
      </c>
      <c r="E91" s="13">
        <v>15.094170101413983</v>
      </c>
      <c r="F91"/>
      <c r="G91" s="13">
        <f t="shared" si="11"/>
        <v>1.3811300412169678</v>
      </c>
      <c r="H91"/>
      <c r="I91" s="13">
        <f t="shared" si="10"/>
        <v>16.47530014263095</v>
      </c>
      <c r="J91"/>
      <c r="K91" s="13">
        <f t="shared" si="12"/>
        <v>9.4222343653945604</v>
      </c>
      <c r="M91" s="13">
        <f t="shared" si="13"/>
        <v>3.8622399386464732</v>
      </c>
      <c r="N91" s="13"/>
      <c r="O91" s="13">
        <f t="shared" si="14"/>
        <v>2.0117113713638064</v>
      </c>
      <c r="P91" s="13"/>
      <c r="Q91" s="13">
        <f t="shared" si="15"/>
        <v>2.45010983831463</v>
      </c>
      <c r="R91" s="13"/>
      <c r="S91" s="13">
        <f t="shared" si="16"/>
        <v>3.266459637534723</v>
      </c>
      <c r="T91" s="13"/>
      <c r="U91" s="13">
        <f t="shared" si="17"/>
        <v>42.86269920598378</v>
      </c>
      <c r="W91" s="29">
        <f t="shared" si="18"/>
        <v>4.5598270971292845</v>
      </c>
    </row>
    <row r="92" spans="1:23" x14ac:dyDescent="0.25">
      <c r="A92" s="2" t="s">
        <v>6</v>
      </c>
      <c r="B92" s="2"/>
      <c r="C92" s="14">
        <v>614400</v>
      </c>
      <c r="D92" s="13">
        <v>19.52138782939754</v>
      </c>
      <c r="E92" s="13">
        <v>24.61076721065465</v>
      </c>
      <c r="F92"/>
      <c r="G92" s="13">
        <f t="shared" si="11"/>
        <v>1.4953292065278558</v>
      </c>
      <c r="H92"/>
      <c r="I92" s="13">
        <f t="shared" si="10"/>
        <v>26.106096417182506</v>
      </c>
      <c r="J92"/>
      <c r="K92" s="13">
        <f t="shared" si="12"/>
        <v>9.7055658699494316</v>
      </c>
      <c r="M92" s="13">
        <f t="shared" si="13"/>
        <v>3.9681047319445604</v>
      </c>
      <c r="N92" s="13"/>
      <c r="O92" s="13">
        <f t="shared" si="14"/>
        <v>2.0647482366052867</v>
      </c>
      <c r="P92" s="13"/>
      <c r="Q92" s="13">
        <f t="shared" si="15"/>
        <v>2.5133979243394382</v>
      </c>
      <c r="R92" s="13"/>
      <c r="S92" s="13">
        <f t="shared" si="16"/>
        <v>3.3487659367715001</v>
      </c>
      <c r="T92" s="13"/>
      <c r="U92" s="13">
        <f t="shared" si="17"/>
        <v>55.53443798328437</v>
      </c>
      <c r="W92" s="29">
        <f t="shared" si="18"/>
        <v>5.6764755442014705</v>
      </c>
    </row>
    <row r="93" spans="1:23" x14ac:dyDescent="0.25">
      <c r="A93" s="2" t="s">
        <v>6</v>
      </c>
      <c r="B93" s="2"/>
      <c r="C93" s="14">
        <v>702720</v>
      </c>
      <c r="D93" s="13">
        <v>8.9781663321653049</v>
      </c>
      <c r="E93" s="13">
        <v>24.782229276028712</v>
      </c>
      <c r="F93"/>
      <c r="G93" s="13">
        <f t="shared" si="11"/>
        <v>1.4973867513123444</v>
      </c>
      <c r="H93"/>
      <c r="I93" s="13">
        <f t="shared" si="10"/>
        <v>26.279616027341056</v>
      </c>
      <c r="J93"/>
      <c r="K93" s="13">
        <f t="shared" si="12"/>
        <v>9.7101450688962654</v>
      </c>
      <c r="M93" s="13">
        <f t="shared" si="13"/>
        <v>3.9698112268167591</v>
      </c>
      <c r="N93" s="13"/>
      <c r="O93" s="13">
        <f t="shared" si="14"/>
        <v>2.065602283484159</v>
      </c>
      <c r="P93" s="13"/>
      <c r="Q93" s="13">
        <f t="shared" si="15"/>
        <v>2.5144165074141394</v>
      </c>
      <c r="R93" s="13"/>
      <c r="S93" s="13">
        <f t="shared" si="16"/>
        <v>3.3500897754102956</v>
      </c>
      <c r="T93" s="13"/>
      <c r="U93" s="13">
        <f t="shared" si="17"/>
        <v>55.762354175465312</v>
      </c>
      <c r="W93" s="29">
        <f t="shared" si="18"/>
        <v>5.6958200967390971</v>
      </c>
    </row>
    <row r="94" spans="1:23" x14ac:dyDescent="0.25">
      <c r="A94" s="2" t="s">
        <v>6</v>
      </c>
      <c r="B94" s="2"/>
      <c r="C94" s="14">
        <v>485040</v>
      </c>
      <c r="D94" s="13">
        <v>5.880182053430838</v>
      </c>
      <c r="E94" s="13">
        <v>24.249012065598109</v>
      </c>
      <c r="F94"/>
      <c r="G94" s="13">
        <f t="shared" si="11"/>
        <v>1.4909881447871773</v>
      </c>
      <c r="H94"/>
      <c r="I94" s="13">
        <f t="shared" si="10"/>
        <v>25.740000210385286</v>
      </c>
      <c r="J94"/>
      <c r="K94" s="13">
        <f t="shared" si="12"/>
        <v>9.6958630946501607</v>
      </c>
      <c r="M94" s="13">
        <f t="shared" si="13"/>
        <v>3.9644884024862077</v>
      </c>
      <c r="N94" s="13"/>
      <c r="O94" s="13">
        <f t="shared" si="14"/>
        <v>2.062938285069841</v>
      </c>
      <c r="P94" s="13"/>
      <c r="Q94" s="13">
        <f t="shared" si="15"/>
        <v>2.5112392206827074</v>
      </c>
      <c r="R94" s="13"/>
      <c r="S94" s="13">
        <f t="shared" si="16"/>
        <v>3.3459602118808691</v>
      </c>
      <c r="T94" s="13"/>
      <c r="U94" s="13">
        <f t="shared" si="17"/>
        <v>55.053574446598908</v>
      </c>
      <c r="W94" s="29">
        <f t="shared" si="18"/>
        <v>5.635580395980325</v>
      </c>
    </row>
  </sheetData>
  <mergeCells count="1">
    <mergeCell ref="M3:S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D6CF-43B1-4687-A1F2-36C11D692832}">
  <dimension ref="A2:M25"/>
  <sheetViews>
    <sheetView workbookViewId="0">
      <selection activeCell="G3" sqref="G3"/>
    </sheetView>
  </sheetViews>
  <sheetFormatPr defaultRowHeight="15" x14ac:dyDescent="0.25"/>
  <cols>
    <col min="1" max="8" width="10.7109375" customWidth="1"/>
    <col min="9" max="9" width="2.7109375" customWidth="1"/>
    <col min="11" max="11" width="9.140625" customWidth="1"/>
  </cols>
  <sheetData>
    <row r="2" spans="1:13" x14ac:dyDescent="0.25">
      <c r="A2" s="15" t="s">
        <v>96</v>
      </c>
    </row>
    <row r="4" spans="1:13" x14ac:dyDescent="0.25">
      <c r="C4" s="17"/>
      <c r="D4" s="17"/>
      <c r="E4" s="17" t="s">
        <v>67</v>
      </c>
      <c r="F4" s="17"/>
      <c r="G4" s="17"/>
      <c r="H4" s="17"/>
      <c r="I4" s="17"/>
      <c r="J4" s="17"/>
      <c r="K4" s="17"/>
    </row>
    <row r="5" spans="1:13" x14ac:dyDescent="0.25">
      <c r="C5" s="2"/>
      <c r="D5" s="2"/>
      <c r="E5" s="2"/>
      <c r="F5" s="2"/>
      <c r="G5" s="2"/>
      <c r="H5" s="2" t="s">
        <v>68</v>
      </c>
    </row>
    <row r="6" spans="1:13" x14ac:dyDescent="0.25">
      <c r="C6" s="12"/>
      <c r="D6" s="12" t="s">
        <v>69</v>
      </c>
      <c r="E6" s="12"/>
      <c r="F6" s="2"/>
      <c r="G6" s="2"/>
      <c r="H6" s="2" t="s">
        <v>70</v>
      </c>
      <c r="K6" s="2" t="s">
        <v>7</v>
      </c>
    </row>
    <row r="7" spans="1:13" x14ac:dyDescent="0.25">
      <c r="C7" s="2" t="s">
        <v>71</v>
      </c>
      <c r="D7" s="2" t="s">
        <v>72</v>
      </c>
      <c r="E7" s="2"/>
      <c r="F7" s="2" t="s">
        <v>73</v>
      </c>
      <c r="G7" s="2" t="s">
        <v>74</v>
      </c>
      <c r="H7" s="2" t="s">
        <v>75</v>
      </c>
      <c r="J7" s="2" t="s">
        <v>76</v>
      </c>
      <c r="K7" s="2" t="s">
        <v>77</v>
      </c>
    </row>
    <row r="8" spans="1:13" x14ac:dyDescent="0.25">
      <c r="C8" s="2" t="s">
        <v>78</v>
      </c>
      <c r="D8" s="2" t="s">
        <v>78</v>
      </c>
      <c r="E8" s="2" t="s">
        <v>76</v>
      </c>
      <c r="F8" s="2" t="s">
        <v>79</v>
      </c>
      <c r="G8" s="2" t="s">
        <v>80</v>
      </c>
      <c r="H8" s="18" t="s">
        <v>81</v>
      </c>
      <c r="J8" s="2" t="s">
        <v>82</v>
      </c>
      <c r="K8" s="2" t="s">
        <v>83</v>
      </c>
    </row>
    <row r="9" spans="1:13" ht="15.75" thickBot="1" x14ac:dyDescent="0.3">
      <c r="C9" s="19" t="s">
        <v>84</v>
      </c>
      <c r="D9" s="19" t="s">
        <v>84</v>
      </c>
      <c r="E9" s="19" t="s">
        <v>84</v>
      </c>
      <c r="F9" s="19" t="s">
        <v>84</v>
      </c>
      <c r="G9" s="19" t="s">
        <v>49</v>
      </c>
      <c r="H9" s="19" t="s">
        <v>84</v>
      </c>
      <c r="I9" s="20"/>
      <c r="J9" s="19" t="s">
        <v>85</v>
      </c>
      <c r="K9" s="19" t="s">
        <v>85</v>
      </c>
    </row>
    <row r="11" spans="1:13" x14ac:dyDescent="0.25">
      <c r="A11" t="s">
        <v>8</v>
      </c>
      <c r="C11" s="25">
        <f>19204532.7372247/1000000</f>
        <v>19.204532737224703</v>
      </c>
      <c r="D11" s="25">
        <f>E11-C11</f>
        <v>83.850467262775311</v>
      </c>
      <c r="E11" s="21">
        <f>103055/1000</f>
        <v>103.05500000000001</v>
      </c>
      <c r="F11" s="21">
        <f>111034/1000</f>
        <v>111.03400000000001</v>
      </c>
      <c r="G11" s="21">
        <v>92.8</v>
      </c>
      <c r="H11" s="21">
        <f>E11*(95/G11-1)</f>
        <v>2.4431142241379376</v>
      </c>
      <c r="J11" s="21">
        <v>604.5</v>
      </c>
      <c r="K11" s="25">
        <v>56.360297000000003</v>
      </c>
    </row>
    <row r="12" spans="1:13" x14ac:dyDescent="0.25">
      <c r="A12" t="s">
        <v>86</v>
      </c>
      <c r="C12" s="25">
        <f>1869081.88/1000000</f>
        <v>1.86908188</v>
      </c>
      <c r="D12" s="25">
        <f>E12-C12</f>
        <v>2.8199181200000001</v>
      </c>
      <c r="E12" s="21">
        <f>4689/1000</f>
        <v>4.6890000000000001</v>
      </c>
      <c r="F12" s="21">
        <f>4974/1000</f>
        <v>4.9740000000000002</v>
      </c>
      <c r="G12" s="21">
        <v>94.3</v>
      </c>
      <c r="H12" s="21">
        <f t="shared" ref="H12:H13" si="0">E12*(95/G12-1)</f>
        <v>3.4806998939554461E-2</v>
      </c>
      <c r="J12" s="21">
        <v>20.399999999999999</v>
      </c>
      <c r="K12" s="25">
        <v>2.1158510000000001</v>
      </c>
    </row>
    <row r="13" spans="1:13" x14ac:dyDescent="0.25">
      <c r="A13" t="s">
        <v>87</v>
      </c>
      <c r="C13" s="26">
        <f>168690.03277533/1000000</f>
        <v>0.16869003277533001</v>
      </c>
      <c r="D13" s="26">
        <f>E13-C13</f>
        <v>5.5843099672246703</v>
      </c>
      <c r="E13" s="22">
        <f>5753/1000</f>
        <v>5.7530000000000001</v>
      </c>
      <c r="F13" s="22">
        <f>6631/1000</f>
        <v>6.6310000000000002</v>
      </c>
      <c r="G13" s="21">
        <v>86.8</v>
      </c>
      <c r="H13" s="22">
        <f t="shared" si="0"/>
        <v>0.54348617511520725</v>
      </c>
      <c r="J13" s="22">
        <v>47</v>
      </c>
      <c r="K13" s="22">
        <f>36507/1000</f>
        <v>36.506999999999998</v>
      </c>
    </row>
    <row r="14" spans="1:13" x14ac:dyDescent="0.25">
      <c r="A14" t="s">
        <v>88</v>
      </c>
      <c r="C14" s="21">
        <f>SUM(C11:C13)</f>
        <v>21.242304650000033</v>
      </c>
      <c r="D14" s="21">
        <f t="shared" ref="D14:F14" si="1">SUM(D11:D13)</f>
        <v>92.254695349999977</v>
      </c>
      <c r="E14" s="21">
        <f t="shared" si="1"/>
        <v>113.497</v>
      </c>
      <c r="F14" s="21">
        <f t="shared" si="1"/>
        <v>122.63900000000001</v>
      </c>
      <c r="G14" s="21"/>
      <c r="H14" s="21">
        <f>SUM(H11:H13)</f>
        <v>3.0214073981926992</v>
      </c>
      <c r="J14" s="21">
        <f t="shared" ref="J14:K14" si="2">SUM(J11:J13)</f>
        <v>671.9</v>
      </c>
      <c r="K14" s="21">
        <f t="shared" si="2"/>
        <v>94.983148</v>
      </c>
    </row>
    <row r="16" spans="1:13" x14ac:dyDescent="0.25">
      <c r="B16" t="s">
        <v>89</v>
      </c>
      <c r="M16" s="23"/>
    </row>
    <row r="17" spans="2:10" x14ac:dyDescent="0.25">
      <c r="B17" t="s">
        <v>95</v>
      </c>
      <c r="H17" s="25">
        <f>(26.92-24.57)*426472/1000000</f>
        <v>1.0022092000000007</v>
      </c>
    </row>
    <row r="18" spans="2:10" x14ac:dyDescent="0.25">
      <c r="H18" s="21"/>
    </row>
    <row r="19" spans="2:10" x14ac:dyDescent="0.25">
      <c r="B19" t="s">
        <v>90</v>
      </c>
      <c r="H19" s="21"/>
    </row>
    <row r="20" spans="2:10" x14ac:dyDescent="0.25">
      <c r="B20" t="s">
        <v>97</v>
      </c>
      <c r="H20" s="26">
        <f>-(0.147-0.1167)*K14</f>
        <v>-2.8779893843999993</v>
      </c>
      <c r="J20" s="23"/>
    </row>
    <row r="21" spans="2:10" x14ac:dyDescent="0.25">
      <c r="H21" s="21"/>
    </row>
    <row r="22" spans="2:10" x14ac:dyDescent="0.25">
      <c r="C22" t="s">
        <v>91</v>
      </c>
      <c r="H22" s="21">
        <f>SUM(H14:H20)</f>
        <v>1.1456272137927002</v>
      </c>
    </row>
    <row r="23" spans="2:10" x14ac:dyDescent="0.25">
      <c r="H23" s="21"/>
    </row>
    <row r="24" spans="2:10" x14ac:dyDescent="0.25">
      <c r="B24" t="s">
        <v>92</v>
      </c>
      <c r="F24" s="24">
        <f>H22</f>
        <v>1.1456272137927002</v>
      </c>
      <c r="G24" t="s">
        <v>93</v>
      </c>
      <c r="H24" s="21">
        <f>100*H22/D14</f>
        <v>1.2418091127463686</v>
      </c>
      <c r="I24" t="s">
        <v>94</v>
      </c>
    </row>
    <row r="25" spans="2:10" x14ac:dyDescent="0.25">
      <c r="F25" s="13">
        <f>D14</f>
        <v>92.254695349999977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7C5DF254E2304D968A26208619D0A5" ma:contentTypeVersion="10" ma:contentTypeDescription="Create a new document." ma:contentTypeScope="" ma:versionID="457e792265f31473582d7a6d2e0cca80">
  <xsd:schema xmlns:xsd="http://www.w3.org/2001/XMLSchema" xmlns:xs="http://www.w3.org/2001/XMLSchema" xmlns:p="http://schemas.microsoft.com/office/2006/metadata/properties" xmlns:ns3="4738ccbe-b652-4650-b6ba-ac9e20cafa0c" xmlns:ns4="06b54ef3-c024-450d-95e1-cd1189152251" targetNamespace="http://schemas.microsoft.com/office/2006/metadata/properties" ma:root="true" ma:fieldsID="67b6840332422e95b57c5c93381ccf1a" ns3:_="" ns4:_="">
    <xsd:import namespace="4738ccbe-b652-4650-b6ba-ac9e20cafa0c"/>
    <xsd:import namespace="06b54ef3-c024-450d-95e1-cd118915225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cbe-b652-4650-b6ba-ac9e20cafa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54ef3-c024-450d-95e1-cd11891522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b54ef3-c024-450d-95e1-cd1189152251" xsi:nil="true"/>
  </documentManagement>
</p:properties>
</file>

<file path=customXml/itemProps1.xml><?xml version="1.0" encoding="utf-8"?>
<ds:datastoreItem xmlns:ds="http://schemas.openxmlformats.org/officeDocument/2006/customXml" ds:itemID="{C2A3E66A-A4E1-422E-B825-3E66EB72B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cbe-b652-4650-b6ba-ac9e20cafa0c"/>
    <ds:schemaRef ds:uri="06b54ef3-c024-450d-95e1-cd1189152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CEFEE6-92D4-4249-AC8C-C4997D19C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AAEF1-F22E-4590-8244-F31129F591A7}">
  <ds:schemaRefs>
    <ds:schemaRef ds:uri="4738ccbe-b652-4650-b6ba-ac9e20cafa0c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6b54ef3-c024-450d-95e1-cd118915225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IR-20(f)</vt:lpstr>
      <vt:lpstr>IR-22(m)-Chart-Data</vt:lpstr>
      <vt:lpstr>IR-22(m)-0.95RTC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2024-08-15T11:27:46Z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0x010100667C5DF254E2304D968A26208619D0A5</vt:lpwstr>
  </property>
</Properties>
</file>