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2.xml" ContentType="application/vnd.openxmlformats-officedocument.spreadsheetml.chart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ercury\users\FIN\Regulation\Applications and Filings\UE19-08 (GRA) Filing Requirements\Rate Design\Interrogatories\"/>
    </mc:Choice>
  </mc:AlternateContent>
  <bookViews>
    <workbookView xWindow="0" yWindow="0" windowWidth="25200" windowHeight="11325" tabRatio="819"/>
  </bookViews>
  <sheets>
    <sheet name="Table 1" sheetId="1" r:id="rId1"/>
    <sheet name="Table 2" sheetId="2" r:id="rId2"/>
    <sheet name="Table 3 - Not Used in App'n" sheetId="3" state="hidden" r:id="rId3"/>
    <sheet name="Table 3" sheetId="4" r:id="rId4"/>
    <sheet name="Table 4" sheetId="16" r:id="rId5"/>
    <sheet name="Table 5" sheetId="5" r:id="rId6"/>
    <sheet name="Table 6 &amp; 7" sheetId="15" r:id="rId7"/>
    <sheet name="Table 8" sheetId="17" r:id="rId8"/>
    <sheet name="Table 9" sheetId="18" r:id="rId9"/>
    <sheet name="Dairy chart" sheetId="10" r:id="rId10"/>
    <sheet name="Dairy sample meters" sheetId="11" r:id="rId11"/>
    <sheet name="Potato chart" sheetId="12" r:id="rId12"/>
    <sheet name="Potato sample meters" sheetId="13" r:id="rId13"/>
  </sheets>
  <definedNames>
    <definedName name="_xlnm.Print_Area" localSheetId="6">'Table 6 &amp; 7'!$A$2:$S$27</definedName>
  </definedNames>
  <calcPr calcId="162913"/>
</workbook>
</file>

<file path=xl/calcChain.xml><?xml version="1.0" encoding="utf-8"?>
<calcChain xmlns="http://schemas.openxmlformats.org/spreadsheetml/2006/main">
  <c r="T10" i="18" l="1"/>
  <c r="T11" i="18"/>
  <c r="T12" i="18"/>
  <c r="T13" i="18"/>
  <c r="T14" i="18"/>
  <c r="T15" i="18"/>
  <c r="T16" i="18"/>
  <c r="T17" i="18"/>
  <c r="T9" i="18"/>
  <c r="Q11" i="18"/>
  <c r="R11" i="18"/>
  <c r="Q10" i="18"/>
  <c r="R10" i="18"/>
  <c r="Q9" i="18"/>
  <c r="R9" i="18"/>
  <c r="R15" i="18"/>
  <c r="R16" i="18"/>
  <c r="R17" i="18"/>
  <c r="R14" i="18"/>
  <c r="S28" i="18"/>
  <c r="R28" i="18"/>
  <c r="Q28" i="18"/>
  <c r="S12" i="18"/>
  <c r="S13" i="18"/>
  <c r="S9" i="18"/>
  <c r="Q18" i="18"/>
  <c r="J29" i="18"/>
  <c r="I29" i="18"/>
  <c r="D29" i="18"/>
  <c r="K28" i="18"/>
  <c r="J28" i="18"/>
  <c r="I28" i="18"/>
  <c r="F28" i="18"/>
  <c r="D28" i="18"/>
  <c r="I27" i="18"/>
  <c r="D27" i="18"/>
  <c r="M21" i="18"/>
  <c r="I20" i="18"/>
  <c r="I24" i="18" s="1"/>
  <c r="D20" i="18"/>
  <c r="I18" i="18"/>
  <c r="D18" i="18"/>
  <c r="O17" i="18"/>
  <c r="L17" i="18"/>
  <c r="E17" i="18"/>
  <c r="G17" i="18" s="1"/>
  <c r="M17" i="18" s="1"/>
  <c r="L16" i="18"/>
  <c r="O16" i="18" s="1"/>
  <c r="E16" i="18"/>
  <c r="G16" i="18" s="1"/>
  <c r="L15" i="18"/>
  <c r="O15" i="18" s="1"/>
  <c r="E15" i="18"/>
  <c r="G15" i="18" s="1"/>
  <c r="M15" i="18" s="1"/>
  <c r="E14" i="18"/>
  <c r="E29" i="18" s="1"/>
  <c r="O13" i="18"/>
  <c r="L13" i="18"/>
  <c r="E13" i="18"/>
  <c r="R13" i="18" s="1"/>
  <c r="Q13" i="18" s="1"/>
  <c r="L12" i="18"/>
  <c r="O12" i="18" s="1"/>
  <c r="E12" i="18"/>
  <c r="K11" i="18"/>
  <c r="J11" i="18"/>
  <c r="F11" i="18"/>
  <c r="E11" i="18"/>
  <c r="O10" i="18"/>
  <c r="L10" i="18"/>
  <c r="E10" i="18"/>
  <c r="G10" i="18" s="1"/>
  <c r="K9" i="18"/>
  <c r="J9" i="18"/>
  <c r="L9" i="18" s="1"/>
  <c r="F9" i="18"/>
  <c r="E9" i="18"/>
  <c r="E20" i="18" s="1"/>
  <c r="I25" i="18" s="1"/>
  <c r="R11" i="17"/>
  <c r="R10" i="17"/>
  <c r="R9" i="17"/>
  <c r="Q10" i="17"/>
  <c r="Q11" i="17"/>
  <c r="Q9" i="17"/>
  <c r="R13" i="17"/>
  <c r="R12" i="17"/>
  <c r="Q13" i="17"/>
  <c r="Q12" i="17"/>
  <c r="S11" i="18" l="1"/>
  <c r="R27" i="18"/>
  <c r="R18" i="18"/>
  <c r="S10" i="18"/>
  <c r="Q27" i="18"/>
  <c r="S27" i="18" s="1"/>
  <c r="F27" i="18"/>
  <c r="K14" i="18"/>
  <c r="M10" i="18"/>
  <c r="E27" i="18"/>
  <c r="G13" i="18"/>
  <c r="M13" i="18" s="1"/>
  <c r="L11" i="18"/>
  <c r="L27" i="18" s="1"/>
  <c r="E28" i="18"/>
  <c r="L20" i="18"/>
  <c r="O9" i="18"/>
  <c r="L14" i="18"/>
  <c r="K29" i="18"/>
  <c r="R12" i="18"/>
  <c r="Q12" i="18" s="1"/>
  <c r="M16" i="18"/>
  <c r="E18" i="18"/>
  <c r="F20" i="18"/>
  <c r="J27" i="18"/>
  <c r="G9" i="18"/>
  <c r="M9" i="18" s="1"/>
  <c r="F14" i="18"/>
  <c r="F29" i="18" s="1"/>
  <c r="K27" i="18"/>
  <c r="G11" i="18"/>
  <c r="G12" i="18"/>
  <c r="J18" i="18"/>
  <c r="J20" i="18"/>
  <c r="L28" i="18"/>
  <c r="K18" i="18"/>
  <c r="K20" i="18"/>
  <c r="O12" i="17"/>
  <c r="V47" i="15"/>
  <c r="O15" i="17"/>
  <c r="V42" i="15"/>
  <c r="V43" i="15"/>
  <c r="V41" i="15"/>
  <c r="R19" i="15"/>
  <c r="V40" i="15"/>
  <c r="V39" i="15"/>
  <c r="V38" i="15"/>
  <c r="V37" i="15"/>
  <c r="R15" i="15"/>
  <c r="Q15" i="15"/>
  <c r="P15" i="15"/>
  <c r="M15" i="15"/>
  <c r="K15" i="15"/>
  <c r="Q46" i="15"/>
  <c r="Q45" i="15"/>
  <c r="U47" i="15"/>
  <c r="U45" i="15"/>
  <c r="V45" i="15" s="1"/>
  <c r="E24" i="2"/>
  <c r="F24" i="2"/>
  <c r="G24" i="2"/>
  <c r="D24" i="2"/>
  <c r="E23" i="2"/>
  <c r="F23" i="2"/>
  <c r="D23" i="2"/>
  <c r="F9" i="16"/>
  <c r="E21" i="2"/>
  <c r="F21" i="2"/>
  <c r="D21" i="2"/>
  <c r="G16" i="2"/>
  <c r="E16" i="2"/>
  <c r="F16" i="2"/>
  <c r="D16" i="2"/>
  <c r="E13" i="2"/>
  <c r="F13" i="2"/>
  <c r="G13" i="2" s="1"/>
  <c r="D13" i="2"/>
  <c r="G11" i="2"/>
  <c r="E11" i="2"/>
  <c r="F11" i="2"/>
  <c r="D11" i="2"/>
  <c r="D15" i="15"/>
  <c r="O11" i="18" l="1"/>
  <c r="M11" i="18"/>
  <c r="G14" i="18"/>
  <c r="G29" i="18" s="1"/>
  <c r="F18" i="18"/>
  <c r="G28" i="18"/>
  <c r="M28" i="18" s="1"/>
  <c r="M14" i="18"/>
  <c r="L29" i="18"/>
  <c r="M29" i="18" s="1"/>
  <c r="O14" i="18"/>
  <c r="M12" i="18"/>
  <c r="G20" i="18"/>
  <c r="M20" i="18" s="1"/>
  <c r="M22" i="18" s="1"/>
  <c r="G18" i="18"/>
  <c r="G27" i="18"/>
  <c r="M27" i="18" s="1"/>
  <c r="L18" i="18"/>
  <c r="R46" i="15"/>
  <c r="U46" i="15" s="1"/>
  <c r="V46" i="15" s="1"/>
  <c r="A25" i="15"/>
  <c r="E26" i="2"/>
  <c r="F26" i="2"/>
  <c r="G26" i="2" s="1"/>
  <c r="D26" i="2"/>
  <c r="M16" i="17" l="1"/>
  <c r="Q36" i="15"/>
  <c r="R36" i="15" s="1"/>
  <c r="Q35" i="15"/>
  <c r="R35" i="15" s="1"/>
  <c r="S35" i="15" s="1"/>
  <c r="T35" i="15" s="1"/>
  <c r="Q34" i="15"/>
  <c r="S36" i="15" l="1"/>
  <c r="T36" i="15" s="1"/>
  <c r="U36" i="15" s="1"/>
  <c r="R34" i="15"/>
  <c r="U35" i="15"/>
  <c r="S34" i="15" l="1"/>
  <c r="E10" i="17"/>
  <c r="G10" i="17" s="1"/>
  <c r="E11" i="17"/>
  <c r="E12" i="17"/>
  <c r="E13" i="17"/>
  <c r="E28" i="17" s="1"/>
  <c r="E14" i="17"/>
  <c r="E29" i="17" s="1"/>
  <c r="E15" i="17"/>
  <c r="E16" i="17"/>
  <c r="E17" i="17"/>
  <c r="G17" i="17" s="1"/>
  <c r="E9" i="17"/>
  <c r="J29" i="17"/>
  <c r="I29" i="17"/>
  <c r="D29" i="17"/>
  <c r="K28" i="17"/>
  <c r="J28" i="17"/>
  <c r="I28" i="17"/>
  <c r="F28" i="17"/>
  <c r="D28" i="17"/>
  <c r="I27" i="17"/>
  <c r="D27" i="17"/>
  <c r="I20" i="17"/>
  <c r="I24" i="17" s="1"/>
  <c r="D20" i="17"/>
  <c r="I18" i="17"/>
  <c r="D18" i="17"/>
  <c r="L17" i="17"/>
  <c r="O17" i="17" s="1"/>
  <c r="L16" i="17"/>
  <c r="G16" i="17"/>
  <c r="L15" i="17"/>
  <c r="G15" i="17"/>
  <c r="L13" i="17"/>
  <c r="O13" i="17" s="1"/>
  <c r="L12" i="17"/>
  <c r="L10" i="17"/>
  <c r="T34" i="15" l="1"/>
  <c r="U34" i="15"/>
  <c r="L28" i="17"/>
  <c r="E20" i="17"/>
  <c r="I25" i="17" s="1"/>
  <c r="M10" i="17"/>
  <c r="E27" i="17"/>
  <c r="E18" i="17"/>
  <c r="O10" i="17"/>
  <c r="O16" i="17"/>
  <c r="M15" i="17"/>
  <c r="M17" i="17"/>
  <c r="I27" i="16"/>
  <c r="E27" i="16"/>
  <c r="D27" i="16"/>
  <c r="D20" i="16"/>
  <c r="I20" i="16"/>
  <c r="E20" i="16"/>
  <c r="I29" i="16"/>
  <c r="E29" i="16"/>
  <c r="F29" i="16"/>
  <c r="D29" i="16"/>
  <c r="G10" i="16"/>
  <c r="J10" i="16" s="1"/>
  <c r="G15" i="16"/>
  <c r="J15" i="16" s="1"/>
  <c r="G16" i="16"/>
  <c r="J16" i="16" s="1"/>
  <c r="G17" i="16"/>
  <c r="J17" i="16" s="1"/>
  <c r="G13" i="17" l="1"/>
  <c r="M13" i="17" s="1"/>
  <c r="I24" i="16"/>
  <c r="G12" i="17"/>
  <c r="I25" i="16"/>
  <c r="F12" i="16" s="1"/>
  <c r="I28" i="16"/>
  <c r="E28" i="16"/>
  <c r="D28" i="16"/>
  <c r="I18" i="16"/>
  <c r="E18" i="16"/>
  <c r="D18" i="16"/>
  <c r="C43" i="15"/>
  <c r="C41" i="15"/>
  <c r="M19" i="15"/>
  <c r="C42" i="15"/>
  <c r="C40" i="15"/>
  <c r="C39" i="15"/>
  <c r="C38" i="15"/>
  <c r="D38" i="15" s="1"/>
  <c r="C36" i="15"/>
  <c r="C35" i="15"/>
  <c r="D35" i="15" s="1"/>
  <c r="C34" i="15"/>
  <c r="I23" i="15"/>
  <c r="F23" i="15"/>
  <c r="E23" i="15"/>
  <c r="D23" i="15"/>
  <c r="M22" i="15"/>
  <c r="K22" i="15"/>
  <c r="J22" i="15"/>
  <c r="G22" i="15"/>
  <c r="M21" i="15"/>
  <c r="K21" i="15"/>
  <c r="J21" i="15"/>
  <c r="G21" i="15"/>
  <c r="F20" i="15"/>
  <c r="E20" i="15"/>
  <c r="D20" i="15"/>
  <c r="G19" i="15"/>
  <c r="M18" i="15"/>
  <c r="K18" i="15"/>
  <c r="J18" i="15"/>
  <c r="G18" i="15"/>
  <c r="M17" i="15"/>
  <c r="K17" i="15"/>
  <c r="J17" i="15"/>
  <c r="G17" i="15"/>
  <c r="M16" i="15"/>
  <c r="K16" i="15"/>
  <c r="J16" i="15"/>
  <c r="G16" i="15"/>
  <c r="I15" i="15"/>
  <c r="F15" i="15"/>
  <c r="E15" i="15"/>
  <c r="K14" i="15"/>
  <c r="J14" i="15"/>
  <c r="G14" i="15"/>
  <c r="K13" i="15"/>
  <c r="J13" i="15"/>
  <c r="G13" i="15"/>
  <c r="K12" i="15"/>
  <c r="J12" i="15"/>
  <c r="G12" i="15"/>
  <c r="C37" i="15" l="1"/>
  <c r="G20" i="15"/>
  <c r="M12" i="17"/>
  <c r="G28" i="17"/>
  <c r="M28" i="17" s="1"/>
  <c r="G15" i="15"/>
  <c r="J15" i="15"/>
  <c r="K23" i="15"/>
  <c r="M23" i="15"/>
  <c r="F13" i="16"/>
  <c r="G13" i="16" s="1"/>
  <c r="J13" i="16" s="1"/>
  <c r="F11" i="16"/>
  <c r="D24" i="15"/>
  <c r="E24" i="15"/>
  <c r="F24" i="15"/>
  <c r="G23" i="15"/>
  <c r="J23" i="15"/>
  <c r="E35" i="15"/>
  <c r="F35" i="15" s="1"/>
  <c r="E38" i="15"/>
  <c r="F38" i="15" s="1"/>
  <c r="D40" i="15"/>
  <c r="E40" i="15" s="1"/>
  <c r="F40" i="15" s="1"/>
  <c r="D43" i="15"/>
  <c r="D36" i="15"/>
  <c r="E36" i="15" s="1"/>
  <c r="F36" i="15" s="1"/>
  <c r="D39" i="15"/>
  <c r="E39" i="15" s="1"/>
  <c r="F39" i="15" s="1"/>
  <c r="G39" i="15" s="1"/>
  <c r="M39" i="15" s="1"/>
  <c r="D42" i="15"/>
  <c r="E42" i="15" s="1"/>
  <c r="F42" i="15" s="1"/>
  <c r="D34" i="15"/>
  <c r="M38" i="5"/>
  <c r="M37" i="5"/>
  <c r="P20" i="15" l="1"/>
  <c r="E27" i="15"/>
  <c r="F27" i="16"/>
  <c r="G38" i="15"/>
  <c r="M38" i="15" s="1"/>
  <c r="P23" i="15"/>
  <c r="Q23" i="15" s="1"/>
  <c r="R23" i="15" s="1"/>
  <c r="S23" i="15" s="1"/>
  <c r="P22" i="15"/>
  <c r="P16" i="15"/>
  <c r="P17" i="15"/>
  <c r="P18" i="15"/>
  <c r="P19" i="15"/>
  <c r="P21" i="15"/>
  <c r="G9" i="16"/>
  <c r="J9" i="16" s="1"/>
  <c r="G11" i="16"/>
  <c r="J11" i="16" s="1"/>
  <c r="F20" i="16"/>
  <c r="G12" i="16"/>
  <c r="J12" i="16" s="1"/>
  <c r="F28" i="16"/>
  <c r="F18" i="16"/>
  <c r="G24" i="15"/>
  <c r="G42" i="15"/>
  <c r="M42" i="15" s="1"/>
  <c r="G36" i="15"/>
  <c r="E34" i="15"/>
  <c r="D37" i="15"/>
  <c r="G40" i="15"/>
  <c r="M40" i="15" s="1"/>
  <c r="G43" i="15"/>
  <c r="M43" i="15" s="1"/>
  <c r="G35" i="15"/>
  <c r="M21" i="5"/>
  <c r="M22" i="5"/>
  <c r="I23" i="5"/>
  <c r="G21" i="5"/>
  <c r="G22" i="5"/>
  <c r="E23" i="5"/>
  <c r="F23" i="5"/>
  <c r="D23" i="5"/>
  <c r="I20" i="5"/>
  <c r="E20" i="5"/>
  <c r="F20" i="5"/>
  <c r="D20" i="5"/>
  <c r="M16" i="5"/>
  <c r="M17" i="5"/>
  <c r="M18" i="5"/>
  <c r="M19" i="5"/>
  <c r="I15" i="5"/>
  <c r="E15" i="5"/>
  <c r="F15" i="5"/>
  <c r="D15" i="5"/>
  <c r="I15" i="4"/>
  <c r="I20" i="4" s="1"/>
  <c r="H15" i="4"/>
  <c r="H20" i="4" s="1"/>
  <c r="G15" i="4"/>
  <c r="G20" i="4" s="1"/>
  <c r="D15" i="4"/>
  <c r="D20" i="4" s="1"/>
  <c r="G23" i="2"/>
  <c r="I23" i="2"/>
  <c r="J23" i="2" s="1"/>
  <c r="E4" i="11"/>
  <c r="AO72" i="11" s="1"/>
  <c r="F4" i="11"/>
  <c r="G4" i="11"/>
  <c r="E5" i="11"/>
  <c r="F5" i="11"/>
  <c r="G5" i="11"/>
  <c r="E6" i="11"/>
  <c r="F6" i="11"/>
  <c r="G6" i="11"/>
  <c r="E7" i="11"/>
  <c r="F7" i="11"/>
  <c r="G7" i="11"/>
  <c r="E8" i="11"/>
  <c r="AO42" i="11" s="1"/>
  <c r="F8" i="11"/>
  <c r="G8" i="11"/>
  <c r="E9" i="11"/>
  <c r="F9" i="11"/>
  <c r="G9" i="11"/>
  <c r="E10" i="11"/>
  <c r="F10" i="11"/>
  <c r="G10" i="11"/>
  <c r="E11" i="11"/>
  <c r="AO45" i="11" s="1"/>
  <c r="F11" i="11"/>
  <c r="G11" i="11"/>
  <c r="E12" i="11"/>
  <c r="AO46" i="11" s="1"/>
  <c r="F12" i="11"/>
  <c r="G12" i="11"/>
  <c r="E13" i="11"/>
  <c r="F13" i="11"/>
  <c r="G13" i="11"/>
  <c r="E14" i="11"/>
  <c r="F14" i="11"/>
  <c r="G14" i="11"/>
  <c r="E15" i="11"/>
  <c r="AO49" i="11" s="1"/>
  <c r="F15" i="11"/>
  <c r="G15" i="11"/>
  <c r="E16" i="11"/>
  <c r="AO84" i="11" s="1"/>
  <c r="F16" i="11"/>
  <c r="G16" i="11"/>
  <c r="E17" i="11"/>
  <c r="F17" i="11"/>
  <c r="G17" i="11"/>
  <c r="E18" i="11"/>
  <c r="F18" i="11"/>
  <c r="G18" i="11"/>
  <c r="E19" i="11"/>
  <c r="F19" i="11"/>
  <c r="G19" i="11"/>
  <c r="E20" i="11"/>
  <c r="AO88" i="11" s="1"/>
  <c r="AS88" i="11" s="1"/>
  <c r="F20" i="11"/>
  <c r="G20" i="11"/>
  <c r="E21" i="11"/>
  <c r="F21" i="11"/>
  <c r="G21" i="11"/>
  <c r="E22" i="11"/>
  <c r="F22" i="11"/>
  <c r="G22" i="11"/>
  <c r="E23" i="11"/>
  <c r="AO57" i="11" s="1"/>
  <c r="F23" i="11"/>
  <c r="G23" i="11"/>
  <c r="E24" i="11"/>
  <c r="AO92" i="11" s="1"/>
  <c r="AS92" i="11" s="1"/>
  <c r="F24" i="11"/>
  <c r="G24" i="11"/>
  <c r="E25" i="11"/>
  <c r="F25" i="11"/>
  <c r="G25" i="11"/>
  <c r="E26" i="11"/>
  <c r="F26" i="11"/>
  <c r="G26" i="11"/>
  <c r="E27" i="11"/>
  <c r="F27" i="11"/>
  <c r="G27" i="11"/>
  <c r="E28" i="11"/>
  <c r="AO96" i="11" s="1"/>
  <c r="F28" i="11"/>
  <c r="G28" i="11"/>
  <c r="E29" i="11"/>
  <c r="F29" i="11"/>
  <c r="G29" i="11"/>
  <c r="E30" i="11"/>
  <c r="F30" i="11"/>
  <c r="G30" i="11"/>
  <c r="E31" i="11"/>
  <c r="AO65" i="11" s="1"/>
  <c r="F31" i="11"/>
  <c r="G31" i="11"/>
  <c r="E32" i="11"/>
  <c r="AO100" i="11" s="1"/>
  <c r="F32" i="11"/>
  <c r="G32" i="11"/>
  <c r="E33" i="11"/>
  <c r="F33" i="11"/>
  <c r="AB33" i="11"/>
  <c r="AC33" i="11"/>
  <c r="AD33" i="11"/>
  <c r="AE33" i="11"/>
  <c r="AF33" i="11"/>
  <c r="AG33" i="11"/>
  <c r="AH33" i="11"/>
  <c r="AI33" i="11"/>
  <c r="G33" i="11" s="1"/>
  <c r="AJ33" i="11"/>
  <c r="I38" i="11"/>
  <c r="AA38" i="11" s="1"/>
  <c r="J38" i="11"/>
  <c r="AB38" i="11" s="1"/>
  <c r="K38" i="11"/>
  <c r="AC38" i="11" s="1"/>
  <c r="L38" i="11"/>
  <c r="M38" i="11"/>
  <c r="N38" i="11"/>
  <c r="O38" i="11"/>
  <c r="P38" i="11"/>
  <c r="AH38" i="11" s="1"/>
  <c r="Q38" i="11"/>
  <c r="AI38" i="11" s="1"/>
  <c r="R38" i="11"/>
  <c r="AJ38" i="11" s="1"/>
  <c r="S38" i="11"/>
  <c r="AK38" i="11" s="1"/>
  <c r="T38" i="11"/>
  <c r="AL38" i="11" s="1"/>
  <c r="AD38" i="11"/>
  <c r="AE38" i="11"/>
  <c r="AF38" i="11"/>
  <c r="AO38" i="11"/>
  <c r="I39" i="11"/>
  <c r="J39" i="11"/>
  <c r="K39" i="11"/>
  <c r="L39" i="11"/>
  <c r="M39" i="11"/>
  <c r="AE39" i="11" s="1"/>
  <c r="N39" i="11"/>
  <c r="AF39" i="11" s="1"/>
  <c r="O39" i="11"/>
  <c r="P39" i="11"/>
  <c r="AH39" i="11" s="1"/>
  <c r="Q39" i="11"/>
  <c r="AI39" i="11" s="1"/>
  <c r="R39" i="11"/>
  <c r="S39" i="11"/>
  <c r="T39" i="11"/>
  <c r="AL39" i="11" s="1"/>
  <c r="AA39" i="11"/>
  <c r="AB39" i="11"/>
  <c r="AC39" i="11"/>
  <c r="AD39" i="11"/>
  <c r="AG39" i="11"/>
  <c r="AJ39" i="11"/>
  <c r="AK39" i="11"/>
  <c r="AO39" i="11"/>
  <c r="I40" i="11"/>
  <c r="AA40" i="11" s="1"/>
  <c r="J40" i="11"/>
  <c r="K40" i="11"/>
  <c r="AC40" i="11" s="1"/>
  <c r="L40" i="11"/>
  <c r="M40" i="11"/>
  <c r="AE40" i="11" s="1"/>
  <c r="N40" i="11"/>
  <c r="O40" i="11"/>
  <c r="P40" i="11"/>
  <c r="Q40" i="11"/>
  <c r="AI40" i="11" s="1"/>
  <c r="R40" i="11"/>
  <c r="S40" i="11"/>
  <c r="AK40" i="11" s="1"/>
  <c r="T40" i="11"/>
  <c r="AB40" i="11"/>
  <c r="AD40" i="11"/>
  <c r="AF40" i="11"/>
  <c r="AG40" i="11"/>
  <c r="AH40" i="11"/>
  <c r="AJ40" i="11"/>
  <c r="AL40" i="11"/>
  <c r="AO40" i="11"/>
  <c r="I41" i="11"/>
  <c r="AA41" i="11" s="1"/>
  <c r="J41" i="11"/>
  <c r="AB41" i="11" s="1"/>
  <c r="K41" i="11"/>
  <c r="L41" i="11"/>
  <c r="AD41" i="11" s="1"/>
  <c r="M41" i="11"/>
  <c r="N41" i="11"/>
  <c r="AF41" i="11" s="1"/>
  <c r="O41" i="11"/>
  <c r="AG41" i="11" s="1"/>
  <c r="P41" i="11"/>
  <c r="Q41" i="11"/>
  <c r="AI41" i="11" s="1"/>
  <c r="R41" i="11"/>
  <c r="AJ41" i="11" s="1"/>
  <c r="S41" i="11"/>
  <c r="T41" i="11"/>
  <c r="AL41" i="11" s="1"/>
  <c r="AC41" i="11"/>
  <c r="AE41" i="11"/>
  <c r="AH41" i="11"/>
  <c r="AK41" i="11"/>
  <c r="I42" i="11"/>
  <c r="J42" i="11"/>
  <c r="K42" i="11"/>
  <c r="L42" i="11"/>
  <c r="AD42" i="11" s="1"/>
  <c r="M42" i="11"/>
  <c r="AE42" i="11" s="1"/>
  <c r="N42" i="11"/>
  <c r="O42" i="11"/>
  <c r="AG42" i="11" s="1"/>
  <c r="P42" i="11"/>
  <c r="Q42" i="11"/>
  <c r="AI42" i="11" s="1"/>
  <c r="R42" i="11"/>
  <c r="S42" i="11"/>
  <c r="T42" i="11"/>
  <c r="AL42" i="11" s="1"/>
  <c r="AA42" i="11"/>
  <c r="AB42" i="11"/>
  <c r="AC42" i="11"/>
  <c r="AF42" i="11"/>
  <c r="AH42" i="11"/>
  <c r="AJ42" i="11"/>
  <c r="AK42" i="11"/>
  <c r="I43" i="11"/>
  <c r="J43" i="11"/>
  <c r="AB43" i="11" s="1"/>
  <c r="K43" i="11"/>
  <c r="AC43" i="11" s="1"/>
  <c r="L43" i="11"/>
  <c r="M43" i="11"/>
  <c r="AE43" i="11" s="1"/>
  <c r="N43" i="11"/>
  <c r="O43" i="11"/>
  <c r="AG43" i="11" s="1"/>
  <c r="P43" i="11"/>
  <c r="AH43" i="11" s="1"/>
  <c r="Q43" i="11"/>
  <c r="AI43" i="11" s="1"/>
  <c r="R43" i="11"/>
  <c r="AJ43" i="11" s="1"/>
  <c r="S43" i="11"/>
  <c r="T43" i="11"/>
  <c r="AA43" i="11"/>
  <c r="AD43" i="11"/>
  <c r="AF43" i="11"/>
  <c r="AK43" i="11"/>
  <c r="AL43" i="11"/>
  <c r="AO43" i="11"/>
  <c r="I44" i="11"/>
  <c r="J44" i="11"/>
  <c r="K44" i="11"/>
  <c r="AC44" i="11" s="1"/>
  <c r="L44" i="11"/>
  <c r="AD44" i="11" s="1"/>
  <c r="M44" i="11"/>
  <c r="AE44" i="11" s="1"/>
  <c r="N44" i="11"/>
  <c r="AF44" i="11" s="1"/>
  <c r="O44" i="11"/>
  <c r="P44" i="11"/>
  <c r="AH44" i="11" s="1"/>
  <c r="Q44" i="11"/>
  <c r="R44" i="11"/>
  <c r="S44" i="11"/>
  <c r="AK44" i="11" s="1"/>
  <c r="T44" i="11"/>
  <c r="AL44" i="11" s="1"/>
  <c r="AA44" i="11"/>
  <c r="AB44" i="11"/>
  <c r="AG44" i="11"/>
  <c r="AI44" i="11"/>
  <c r="AJ44" i="11"/>
  <c r="AO44" i="11"/>
  <c r="I45" i="11"/>
  <c r="AA45" i="11" s="1"/>
  <c r="J45" i="11"/>
  <c r="AB45" i="11" s="1"/>
  <c r="K45" i="11"/>
  <c r="AC45" i="11" s="1"/>
  <c r="L45" i="11"/>
  <c r="AD45" i="11" s="1"/>
  <c r="M45" i="11"/>
  <c r="N45" i="11"/>
  <c r="AF45" i="11" s="1"/>
  <c r="O45" i="11"/>
  <c r="P45" i="11"/>
  <c r="Q45" i="11"/>
  <c r="AI45" i="11" s="1"/>
  <c r="R45" i="11"/>
  <c r="AJ45" i="11" s="1"/>
  <c r="S45" i="11"/>
  <c r="AK45" i="11" s="1"/>
  <c r="T45" i="11"/>
  <c r="AL45" i="11" s="1"/>
  <c r="AE45" i="11"/>
  <c r="AG45" i="11"/>
  <c r="AH45" i="11"/>
  <c r="I46" i="11"/>
  <c r="AA46" i="11" s="1"/>
  <c r="J46" i="11"/>
  <c r="AB46" i="11" s="1"/>
  <c r="K46" i="11"/>
  <c r="L46" i="11"/>
  <c r="AD46" i="11" s="1"/>
  <c r="M46" i="11"/>
  <c r="AE46" i="11" s="1"/>
  <c r="N46" i="11"/>
  <c r="O46" i="11"/>
  <c r="AG46" i="11" s="1"/>
  <c r="P46" i="11"/>
  <c r="Q46" i="11"/>
  <c r="AI46" i="11" s="1"/>
  <c r="R46" i="11"/>
  <c r="AJ46" i="11" s="1"/>
  <c r="S46" i="11"/>
  <c r="T46" i="11"/>
  <c r="AL46" i="11" s="1"/>
  <c r="AC46" i="11"/>
  <c r="AF46" i="11"/>
  <c r="AH46" i="11"/>
  <c r="AK46" i="11"/>
  <c r="I47" i="11"/>
  <c r="J47" i="11"/>
  <c r="AB47" i="11" s="1"/>
  <c r="K47" i="11"/>
  <c r="AC47" i="11" s="1"/>
  <c r="L47" i="11"/>
  <c r="M47" i="11"/>
  <c r="AE47" i="11" s="1"/>
  <c r="N47" i="11"/>
  <c r="O47" i="11"/>
  <c r="AG47" i="11" s="1"/>
  <c r="P47" i="11"/>
  <c r="AH47" i="11" s="1"/>
  <c r="Q47" i="11"/>
  <c r="R47" i="11"/>
  <c r="AJ47" i="11" s="1"/>
  <c r="S47" i="11"/>
  <c r="AK47" i="11" s="1"/>
  <c r="T47" i="11"/>
  <c r="AA47" i="11"/>
  <c r="AD47" i="11"/>
  <c r="AF47" i="11"/>
  <c r="AI47" i="11"/>
  <c r="AL47" i="11"/>
  <c r="AO47" i="11"/>
  <c r="I48" i="11"/>
  <c r="J48" i="11"/>
  <c r="K48" i="11"/>
  <c r="AC48" i="11" s="1"/>
  <c r="L48" i="11"/>
  <c r="M48" i="11"/>
  <c r="AE48" i="11" s="1"/>
  <c r="N48" i="11"/>
  <c r="AF48" i="11" s="1"/>
  <c r="O48" i="11"/>
  <c r="AG48" i="11" s="1"/>
  <c r="P48" i="11"/>
  <c r="AH48" i="11" s="1"/>
  <c r="Q48" i="11"/>
  <c r="R48" i="11"/>
  <c r="S48" i="11"/>
  <c r="AK48" i="11" s="1"/>
  <c r="T48" i="11"/>
  <c r="AA48" i="11"/>
  <c r="AB48" i="11"/>
  <c r="AD48" i="11"/>
  <c r="AI48" i="11"/>
  <c r="AJ48" i="11"/>
  <c r="AL48" i="11"/>
  <c r="AO48" i="11"/>
  <c r="I49" i="11"/>
  <c r="AA49" i="11" s="1"/>
  <c r="J49" i="11"/>
  <c r="K49" i="11"/>
  <c r="AC49" i="11" s="1"/>
  <c r="L49" i="11"/>
  <c r="AD49" i="11" s="1"/>
  <c r="M49" i="11"/>
  <c r="AE49" i="11" s="1"/>
  <c r="N49" i="11"/>
  <c r="AF49" i="11" s="1"/>
  <c r="O49" i="11"/>
  <c r="P49" i="11"/>
  <c r="Q49" i="11"/>
  <c r="AI49" i="11" s="1"/>
  <c r="R49" i="11"/>
  <c r="S49" i="11"/>
  <c r="AK49" i="11" s="1"/>
  <c r="T49" i="11"/>
  <c r="AL49" i="11" s="1"/>
  <c r="AB49" i="11"/>
  <c r="AG49" i="11"/>
  <c r="AH49" i="11"/>
  <c r="AJ49" i="11"/>
  <c r="I50" i="11"/>
  <c r="AA50" i="11" s="1"/>
  <c r="J50" i="11"/>
  <c r="AB50" i="11" s="1"/>
  <c r="K50" i="11"/>
  <c r="L50" i="11"/>
  <c r="AD50" i="11" s="1"/>
  <c r="M50" i="11"/>
  <c r="N50" i="11"/>
  <c r="AF50" i="11" s="1"/>
  <c r="O50" i="11"/>
  <c r="AG50" i="11" s="1"/>
  <c r="P50" i="11"/>
  <c r="Q50" i="11"/>
  <c r="AI50" i="11" s="1"/>
  <c r="R50" i="11"/>
  <c r="AJ50" i="11" s="1"/>
  <c r="S50" i="11"/>
  <c r="T50" i="11"/>
  <c r="AL50" i="11" s="1"/>
  <c r="AC50" i="11"/>
  <c r="AE50" i="11"/>
  <c r="AH50" i="11"/>
  <c r="AK50" i="11"/>
  <c r="AO50" i="11"/>
  <c r="I51" i="11"/>
  <c r="J51" i="11"/>
  <c r="AB51" i="11" s="1"/>
  <c r="K51" i="11"/>
  <c r="L51" i="11"/>
  <c r="AD51" i="11" s="1"/>
  <c r="M51" i="11"/>
  <c r="AE51" i="11" s="1"/>
  <c r="N51" i="11"/>
  <c r="O51" i="11"/>
  <c r="AG51" i="11" s="1"/>
  <c r="P51" i="11"/>
  <c r="AH51" i="11" s="1"/>
  <c r="Q51" i="11"/>
  <c r="R51" i="11"/>
  <c r="AJ51" i="11" s="1"/>
  <c r="S51" i="11"/>
  <c r="T51" i="11"/>
  <c r="AL51" i="11" s="1"/>
  <c r="AA51" i="11"/>
  <c r="AC51" i="11"/>
  <c r="AF51" i="11"/>
  <c r="AI51" i="11"/>
  <c r="AK51" i="11"/>
  <c r="AO51" i="11"/>
  <c r="I52" i="11"/>
  <c r="J52" i="11"/>
  <c r="K52" i="11"/>
  <c r="AC52" i="11" s="1"/>
  <c r="L52" i="11"/>
  <c r="AD52" i="11" s="1"/>
  <c r="M52" i="11"/>
  <c r="AE52" i="11" s="1"/>
  <c r="N52" i="11"/>
  <c r="AF52" i="11" s="1"/>
  <c r="O52" i="11"/>
  <c r="P52" i="11"/>
  <c r="AH52" i="11" s="1"/>
  <c r="Q52" i="11"/>
  <c r="R52" i="11"/>
  <c r="S52" i="11"/>
  <c r="AK52" i="11" s="1"/>
  <c r="T52" i="11"/>
  <c r="AL52" i="11" s="1"/>
  <c r="AA52" i="11"/>
  <c r="AB52" i="11"/>
  <c r="AG52" i="11"/>
  <c r="AI52" i="11"/>
  <c r="AJ52" i="11"/>
  <c r="AO52" i="11"/>
  <c r="I53" i="11"/>
  <c r="AA53" i="11" s="1"/>
  <c r="J53" i="11"/>
  <c r="AB53" i="11" s="1"/>
  <c r="K53" i="11"/>
  <c r="AC53" i="11" s="1"/>
  <c r="L53" i="11"/>
  <c r="AD53" i="11" s="1"/>
  <c r="M53" i="11"/>
  <c r="N53" i="11"/>
  <c r="AF53" i="11" s="1"/>
  <c r="O53" i="11"/>
  <c r="P53" i="11"/>
  <c r="Q53" i="11"/>
  <c r="AI53" i="11" s="1"/>
  <c r="R53" i="11"/>
  <c r="AJ53" i="11" s="1"/>
  <c r="S53" i="11"/>
  <c r="AK53" i="11" s="1"/>
  <c r="T53" i="11"/>
  <c r="AL53" i="11" s="1"/>
  <c r="AE53" i="11"/>
  <c r="AG53" i="11"/>
  <c r="AH53" i="11"/>
  <c r="AO53" i="11"/>
  <c r="I54" i="11"/>
  <c r="AA54" i="11" s="1"/>
  <c r="J54" i="11"/>
  <c r="AB54" i="11" s="1"/>
  <c r="K54" i="11"/>
  <c r="L54" i="11"/>
  <c r="AD54" i="11" s="1"/>
  <c r="M54" i="11"/>
  <c r="N54" i="11"/>
  <c r="AF54" i="11" s="1"/>
  <c r="O54" i="11"/>
  <c r="AG54" i="11" s="1"/>
  <c r="P54" i="11"/>
  <c r="Q54" i="11"/>
  <c r="AI54" i="11" s="1"/>
  <c r="R54" i="11"/>
  <c r="AJ54" i="11" s="1"/>
  <c r="S54" i="11"/>
  <c r="T54" i="11"/>
  <c r="AL54" i="11" s="1"/>
  <c r="AC54" i="11"/>
  <c r="AE54" i="11"/>
  <c r="AH54" i="11"/>
  <c r="AK54" i="11"/>
  <c r="AO54" i="11"/>
  <c r="I55" i="11"/>
  <c r="J55" i="11"/>
  <c r="AB55" i="11" s="1"/>
  <c r="K55" i="11"/>
  <c r="L55" i="11"/>
  <c r="AD55" i="11" s="1"/>
  <c r="M55" i="11"/>
  <c r="AE55" i="11" s="1"/>
  <c r="N55" i="11"/>
  <c r="O55" i="11"/>
  <c r="AG55" i="11" s="1"/>
  <c r="P55" i="11"/>
  <c r="AH55" i="11" s="1"/>
  <c r="Q55" i="11"/>
  <c r="R55" i="11"/>
  <c r="AJ55" i="11" s="1"/>
  <c r="S55" i="11"/>
  <c r="T55" i="11"/>
  <c r="AL55" i="11" s="1"/>
  <c r="AA55" i="11"/>
  <c r="AC55" i="11"/>
  <c r="AF55" i="11"/>
  <c r="AI55" i="11"/>
  <c r="AK55" i="11"/>
  <c r="AO55" i="11"/>
  <c r="I56" i="11"/>
  <c r="J56" i="11"/>
  <c r="K56" i="11"/>
  <c r="AC56" i="11" s="1"/>
  <c r="L56" i="11"/>
  <c r="AD56" i="11" s="1"/>
  <c r="M56" i="11"/>
  <c r="AE56" i="11" s="1"/>
  <c r="N56" i="11"/>
  <c r="AF56" i="11" s="1"/>
  <c r="O56" i="11"/>
  <c r="P56" i="11"/>
  <c r="AH56" i="11" s="1"/>
  <c r="Q56" i="11"/>
  <c r="R56" i="11"/>
  <c r="S56" i="11"/>
  <c r="AK56" i="11" s="1"/>
  <c r="T56" i="11"/>
  <c r="AL56" i="11" s="1"/>
  <c r="AA56" i="11"/>
  <c r="AB56" i="11"/>
  <c r="AG56" i="11"/>
  <c r="AI56" i="11"/>
  <c r="AJ56" i="11"/>
  <c r="AO56" i="11"/>
  <c r="I57" i="11"/>
  <c r="AA57" i="11" s="1"/>
  <c r="J57" i="11"/>
  <c r="AB57" i="11" s="1"/>
  <c r="K57" i="11"/>
  <c r="AC57" i="11" s="1"/>
  <c r="L57" i="11"/>
  <c r="AD57" i="11" s="1"/>
  <c r="M57" i="11"/>
  <c r="N57" i="11"/>
  <c r="AF57" i="11" s="1"/>
  <c r="O57" i="11"/>
  <c r="P57" i="11"/>
  <c r="Q57" i="11"/>
  <c r="AI57" i="11" s="1"/>
  <c r="R57" i="11"/>
  <c r="AJ57" i="11" s="1"/>
  <c r="S57" i="11"/>
  <c r="AK57" i="11" s="1"/>
  <c r="T57" i="11"/>
  <c r="AL57" i="11" s="1"/>
  <c r="AE57" i="11"/>
  <c r="AG57" i="11"/>
  <c r="AH57" i="11"/>
  <c r="I58" i="11"/>
  <c r="AA58" i="11" s="1"/>
  <c r="J58" i="11"/>
  <c r="AB58" i="11" s="1"/>
  <c r="K58" i="11"/>
  <c r="AC58" i="11" s="1"/>
  <c r="L58" i="11"/>
  <c r="AD58" i="11" s="1"/>
  <c r="M58" i="11"/>
  <c r="AE58" i="11" s="1"/>
  <c r="N58" i="11"/>
  <c r="O58" i="11"/>
  <c r="AG58" i="11" s="1"/>
  <c r="P58" i="11"/>
  <c r="Q58" i="11"/>
  <c r="AI58" i="11" s="1"/>
  <c r="R58" i="11"/>
  <c r="AJ58" i="11" s="1"/>
  <c r="S58" i="11"/>
  <c r="AK58" i="11" s="1"/>
  <c r="T58" i="11"/>
  <c r="AL58" i="11" s="1"/>
  <c r="AF58" i="11"/>
  <c r="AH58" i="11"/>
  <c r="I59" i="11"/>
  <c r="J59" i="11"/>
  <c r="AB59" i="11" s="1"/>
  <c r="K59" i="11"/>
  <c r="AC59" i="11" s="1"/>
  <c r="L59" i="11"/>
  <c r="M59" i="11"/>
  <c r="AE59" i="11" s="1"/>
  <c r="N59" i="11"/>
  <c r="O59" i="11"/>
  <c r="AG59" i="11" s="1"/>
  <c r="P59" i="11"/>
  <c r="AH59" i="11" s="1"/>
  <c r="Q59" i="11"/>
  <c r="R59" i="11"/>
  <c r="AJ59" i="11" s="1"/>
  <c r="S59" i="11"/>
  <c r="AK59" i="11" s="1"/>
  <c r="T59" i="11"/>
  <c r="AA59" i="11"/>
  <c r="AD59" i="11"/>
  <c r="AF59" i="11"/>
  <c r="AI59" i="11"/>
  <c r="AL59" i="11"/>
  <c r="AO59" i="11"/>
  <c r="I60" i="11"/>
  <c r="J60" i="11"/>
  <c r="K60" i="11"/>
  <c r="AC60" i="11" s="1"/>
  <c r="L60" i="11"/>
  <c r="M60" i="11"/>
  <c r="AE60" i="11" s="1"/>
  <c r="N60" i="11"/>
  <c r="AF60" i="11" s="1"/>
  <c r="O60" i="11"/>
  <c r="AG60" i="11" s="1"/>
  <c r="P60" i="11"/>
  <c r="AH60" i="11" s="1"/>
  <c r="Q60" i="11"/>
  <c r="R60" i="11"/>
  <c r="S60" i="11"/>
  <c r="AK60" i="11" s="1"/>
  <c r="T60" i="11"/>
  <c r="AA60" i="11"/>
  <c r="AB60" i="11"/>
  <c r="AD60" i="11"/>
  <c r="AI60" i="11"/>
  <c r="AJ60" i="11"/>
  <c r="AL60" i="11"/>
  <c r="AO60" i="11"/>
  <c r="I61" i="11"/>
  <c r="AA61" i="11" s="1"/>
  <c r="J61" i="11"/>
  <c r="K61" i="11"/>
  <c r="AC61" i="11" s="1"/>
  <c r="L61" i="11"/>
  <c r="AD61" i="11" s="1"/>
  <c r="M61" i="11"/>
  <c r="AE61" i="11" s="1"/>
  <c r="N61" i="11"/>
  <c r="AF61" i="11" s="1"/>
  <c r="O61" i="11"/>
  <c r="P61" i="11"/>
  <c r="Q61" i="11"/>
  <c r="AI61" i="11" s="1"/>
  <c r="R61" i="11"/>
  <c r="S61" i="11"/>
  <c r="AK61" i="11" s="1"/>
  <c r="T61" i="11"/>
  <c r="AL61" i="11" s="1"/>
  <c r="AB61" i="11"/>
  <c r="AG61" i="11"/>
  <c r="AH61" i="11"/>
  <c r="AJ61" i="11"/>
  <c r="AO61" i="11"/>
  <c r="I62" i="11"/>
  <c r="AA62" i="11" s="1"/>
  <c r="J62" i="11"/>
  <c r="AB62" i="11" s="1"/>
  <c r="K62" i="11"/>
  <c r="AC62" i="11" s="1"/>
  <c r="L62" i="11"/>
  <c r="AD62" i="11" s="1"/>
  <c r="M62" i="11"/>
  <c r="AE62" i="11" s="1"/>
  <c r="N62" i="11"/>
  <c r="O62" i="11"/>
  <c r="AG62" i="11" s="1"/>
  <c r="P62" i="11"/>
  <c r="Q62" i="11"/>
  <c r="AI62" i="11" s="1"/>
  <c r="R62" i="11"/>
  <c r="AJ62" i="11" s="1"/>
  <c r="S62" i="11"/>
  <c r="AK62" i="11" s="1"/>
  <c r="T62" i="11"/>
  <c r="AL62" i="11" s="1"/>
  <c r="AF62" i="11"/>
  <c r="AH62" i="11"/>
  <c r="I63" i="11"/>
  <c r="J63" i="11"/>
  <c r="AB63" i="11" s="1"/>
  <c r="K63" i="11"/>
  <c r="AC63" i="11" s="1"/>
  <c r="L63" i="11"/>
  <c r="M63" i="11"/>
  <c r="AE63" i="11" s="1"/>
  <c r="N63" i="11"/>
  <c r="O63" i="11"/>
  <c r="AG63" i="11" s="1"/>
  <c r="P63" i="11"/>
  <c r="AH63" i="11" s="1"/>
  <c r="Q63" i="11"/>
  <c r="R63" i="11"/>
  <c r="AJ63" i="11" s="1"/>
  <c r="S63" i="11"/>
  <c r="AK63" i="11" s="1"/>
  <c r="T63" i="11"/>
  <c r="AA63" i="11"/>
  <c r="AD63" i="11"/>
  <c r="AF63" i="11"/>
  <c r="AI63" i="11"/>
  <c r="AL63" i="11"/>
  <c r="AO63" i="11"/>
  <c r="I64" i="11"/>
  <c r="J64" i="11"/>
  <c r="K64" i="11"/>
  <c r="AC64" i="11" s="1"/>
  <c r="L64" i="11"/>
  <c r="M64" i="11"/>
  <c r="AE64" i="11" s="1"/>
  <c r="N64" i="11"/>
  <c r="AF64" i="11" s="1"/>
  <c r="O64" i="11"/>
  <c r="AG64" i="11" s="1"/>
  <c r="P64" i="11"/>
  <c r="AH64" i="11" s="1"/>
  <c r="Q64" i="11"/>
  <c r="R64" i="11"/>
  <c r="S64" i="11"/>
  <c r="AK64" i="11" s="1"/>
  <c r="T64" i="11"/>
  <c r="AA64" i="11"/>
  <c r="AB64" i="11"/>
  <c r="AD64" i="11"/>
  <c r="AI64" i="11"/>
  <c r="AJ64" i="11"/>
  <c r="AL64" i="11"/>
  <c r="AO64" i="11"/>
  <c r="I65" i="11"/>
  <c r="AA65" i="11" s="1"/>
  <c r="J65" i="11"/>
  <c r="K65" i="11"/>
  <c r="AC65" i="11" s="1"/>
  <c r="L65" i="11"/>
  <c r="AD65" i="11" s="1"/>
  <c r="M65" i="11"/>
  <c r="AE65" i="11" s="1"/>
  <c r="AM65" i="11" s="1"/>
  <c r="AT99" i="11" s="1"/>
  <c r="N65" i="11"/>
  <c r="AF65" i="11" s="1"/>
  <c r="O65" i="11"/>
  <c r="P65" i="11"/>
  <c r="Q65" i="11"/>
  <c r="AI65" i="11" s="1"/>
  <c r="R65" i="11"/>
  <c r="S65" i="11"/>
  <c r="AK65" i="11" s="1"/>
  <c r="T65" i="11"/>
  <c r="AL65" i="11" s="1"/>
  <c r="AB65" i="11"/>
  <c r="AG65" i="11"/>
  <c r="AH65" i="11"/>
  <c r="AJ65" i="11"/>
  <c r="I66" i="11"/>
  <c r="AA66" i="11" s="1"/>
  <c r="J66" i="11"/>
  <c r="AB66" i="11" s="1"/>
  <c r="K66" i="11"/>
  <c r="L66" i="11"/>
  <c r="AD66" i="11" s="1"/>
  <c r="M66" i="11"/>
  <c r="N66" i="11"/>
  <c r="AF66" i="11" s="1"/>
  <c r="O66" i="11"/>
  <c r="AG66" i="11" s="1"/>
  <c r="P66" i="11"/>
  <c r="Q66" i="11"/>
  <c r="AI66" i="11" s="1"/>
  <c r="R66" i="11"/>
  <c r="AJ66" i="11" s="1"/>
  <c r="S66" i="11"/>
  <c r="T66" i="11"/>
  <c r="AL66" i="11" s="1"/>
  <c r="AC66" i="11"/>
  <c r="AE66" i="11"/>
  <c r="AH66" i="11"/>
  <c r="AK66" i="11"/>
  <c r="I67" i="11"/>
  <c r="J67" i="11"/>
  <c r="AB67" i="11" s="1"/>
  <c r="K67" i="11"/>
  <c r="L67" i="11"/>
  <c r="AD67" i="11" s="1"/>
  <c r="M67" i="11"/>
  <c r="AE67" i="11" s="1"/>
  <c r="N67" i="11"/>
  <c r="AF67" i="11" s="1"/>
  <c r="O67" i="11"/>
  <c r="AG67" i="11" s="1"/>
  <c r="P67" i="11"/>
  <c r="AH67" i="11" s="1"/>
  <c r="Q67" i="11"/>
  <c r="R67" i="11"/>
  <c r="AJ67" i="11" s="1"/>
  <c r="S67" i="11"/>
  <c r="T67" i="11"/>
  <c r="AL67" i="11" s="1"/>
  <c r="AA67" i="11"/>
  <c r="AC67" i="11"/>
  <c r="AI67" i="11"/>
  <c r="AK67" i="11"/>
  <c r="AO67" i="11"/>
  <c r="AJ72" i="11"/>
  <c r="AP72" i="11"/>
  <c r="AO73" i="11"/>
  <c r="AP73" i="11"/>
  <c r="AL74" i="11"/>
  <c r="AO74" i="11"/>
  <c r="AP74" i="11"/>
  <c r="AP75" i="11"/>
  <c r="AP76" i="11"/>
  <c r="AO77" i="11"/>
  <c r="AP77" i="11"/>
  <c r="AE78" i="11"/>
  <c r="AO78" i="11"/>
  <c r="AP78" i="11"/>
  <c r="AO79" i="11"/>
  <c r="AP79" i="11"/>
  <c r="AP80" i="11"/>
  <c r="AO81" i="11"/>
  <c r="AP81" i="11"/>
  <c r="AO82" i="11"/>
  <c r="AP82" i="11"/>
  <c r="AO83" i="11"/>
  <c r="AP83" i="11"/>
  <c r="AP84" i="11"/>
  <c r="AO85" i="11"/>
  <c r="AP85" i="11"/>
  <c r="AO86" i="11"/>
  <c r="AP86" i="11"/>
  <c r="AO87" i="11"/>
  <c r="AP87" i="11"/>
  <c r="AP88" i="11"/>
  <c r="AO89" i="11"/>
  <c r="AP89" i="11"/>
  <c r="AO90" i="11"/>
  <c r="AP90" i="11"/>
  <c r="AO91" i="11"/>
  <c r="AP91" i="11"/>
  <c r="AP92" i="11"/>
  <c r="AO93" i="11"/>
  <c r="AP93" i="11"/>
  <c r="AO94" i="11"/>
  <c r="AP94" i="11"/>
  <c r="AO95" i="11"/>
  <c r="AP95" i="11"/>
  <c r="AP96" i="11"/>
  <c r="AO97" i="11"/>
  <c r="AP97" i="11"/>
  <c r="AO98" i="11"/>
  <c r="AP98" i="11"/>
  <c r="AO99" i="11"/>
  <c r="AP99" i="11"/>
  <c r="AP100" i="11"/>
  <c r="AO101" i="11"/>
  <c r="AP101" i="11"/>
  <c r="T102" i="11"/>
  <c r="I104" i="11"/>
  <c r="AA72" i="11" s="1"/>
  <c r="J104" i="11"/>
  <c r="AB72" i="11" s="1"/>
  <c r="K104" i="11"/>
  <c r="AC72" i="11" s="1"/>
  <c r="L104" i="11"/>
  <c r="AD72" i="11" s="1"/>
  <c r="M104" i="11"/>
  <c r="AE72" i="11" s="1"/>
  <c r="N104" i="11"/>
  <c r="AF72" i="11" s="1"/>
  <c r="O104" i="11"/>
  <c r="AG72" i="11" s="1"/>
  <c r="P104" i="11"/>
  <c r="AH72" i="11" s="1"/>
  <c r="Q104" i="11"/>
  <c r="AI72" i="11" s="1"/>
  <c r="R104" i="11"/>
  <c r="S104" i="11"/>
  <c r="AK72" i="11" s="1"/>
  <c r="T104" i="11"/>
  <c r="AL72" i="11" s="1"/>
  <c r="AA104" i="11"/>
  <c r="AB104" i="11"/>
  <c r="AC104" i="11"/>
  <c r="AD104" i="11"/>
  <c r="AE104" i="11"/>
  <c r="AF104" i="11"/>
  <c r="AG104" i="11"/>
  <c r="AH104" i="11"/>
  <c r="AI104" i="11"/>
  <c r="AJ104" i="11"/>
  <c r="AK104" i="11"/>
  <c r="AL104" i="11"/>
  <c r="I105" i="11"/>
  <c r="J105" i="11"/>
  <c r="AB73" i="11" s="1"/>
  <c r="K105" i="11"/>
  <c r="AC73" i="11" s="1"/>
  <c r="L105" i="11"/>
  <c r="AD73" i="11" s="1"/>
  <c r="M105" i="11"/>
  <c r="AE73" i="11" s="1"/>
  <c r="N105" i="11"/>
  <c r="AF73" i="11" s="1"/>
  <c r="O105" i="11"/>
  <c r="AG73" i="11" s="1"/>
  <c r="P105" i="11"/>
  <c r="AH73" i="11" s="1"/>
  <c r="Q105" i="11"/>
  <c r="AI73" i="11" s="1"/>
  <c r="R105" i="11"/>
  <c r="AJ73" i="11" s="1"/>
  <c r="S105" i="11"/>
  <c r="AK73" i="11" s="1"/>
  <c r="T105" i="11"/>
  <c r="AL73" i="11" s="1"/>
  <c r="AA105" i="11"/>
  <c r="AB105" i="11"/>
  <c r="AC105" i="11"/>
  <c r="AM105" i="11" s="1"/>
  <c r="AQ73" i="11" s="1"/>
  <c r="AD105" i="11"/>
  <c r="AE105" i="11"/>
  <c r="AF105" i="11"/>
  <c r="AG105" i="11"/>
  <c r="AH105" i="11"/>
  <c r="AI105" i="11"/>
  <c r="AJ105" i="11"/>
  <c r="AK105" i="11"/>
  <c r="AL105" i="11"/>
  <c r="I106" i="11"/>
  <c r="AA74" i="11" s="1"/>
  <c r="J106" i="11"/>
  <c r="AB74" i="11" s="1"/>
  <c r="K106" i="11"/>
  <c r="AC74" i="11" s="1"/>
  <c r="L106" i="11"/>
  <c r="AD74" i="11" s="1"/>
  <c r="M106" i="11"/>
  <c r="AE74" i="11" s="1"/>
  <c r="N106" i="11"/>
  <c r="AF74" i="11" s="1"/>
  <c r="O106" i="11"/>
  <c r="AG74" i="11" s="1"/>
  <c r="P106" i="11"/>
  <c r="AH74" i="11" s="1"/>
  <c r="Q106" i="11"/>
  <c r="AI74" i="11" s="1"/>
  <c r="R106" i="11"/>
  <c r="AJ74" i="11" s="1"/>
  <c r="S106" i="11"/>
  <c r="AK74" i="11" s="1"/>
  <c r="T106" i="11"/>
  <c r="AA106" i="11"/>
  <c r="AB106" i="11"/>
  <c r="AC106" i="11"/>
  <c r="AD106" i="11"/>
  <c r="AE106" i="11"/>
  <c r="AF106" i="11"/>
  <c r="AG106" i="11"/>
  <c r="AH106" i="11"/>
  <c r="AI106" i="11"/>
  <c r="AJ106" i="11"/>
  <c r="AK106" i="11"/>
  <c r="AL106" i="11"/>
  <c r="I107" i="11"/>
  <c r="AA75" i="11" s="1"/>
  <c r="J107" i="11"/>
  <c r="AB75" i="11" s="1"/>
  <c r="K107" i="11"/>
  <c r="AC75" i="11" s="1"/>
  <c r="L107" i="11"/>
  <c r="AD75" i="11" s="1"/>
  <c r="M107" i="11"/>
  <c r="AE75" i="11" s="1"/>
  <c r="N107" i="11"/>
  <c r="AF75" i="11" s="1"/>
  <c r="O107" i="11"/>
  <c r="AG75" i="11" s="1"/>
  <c r="P107" i="11"/>
  <c r="AH75" i="11" s="1"/>
  <c r="Q107" i="11"/>
  <c r="AI75" i="11" s="1"/>
  <c r="R107" i="11"/>
  <c r="AJ75" i="11" s="1"/>
  <c r="S107" i="11"/>
  <c r="AK75" i="11" s="1"/>
  <c r="T107" i="11"/>
  <c r="AL75" i="11" s="1"/>
  <c r="AA107" i="11"/>
  <c r="AB107" i="11"/>
  <c r="AC107" i="11"/>
  <c r="AD107" i="11"/>
  <c r="AE107" i="11"/>
  <c r="AF107" i="11"/>
  <c r="AG107" i="11"/>
  <c r="AH107" i="11"/>
  <c r="AI107" i="11"/>
  <c r="AJ107" i="11"/>
  <c r="AK107" i="11"/>
  <c r="AL107" i="11"/>
  <c r="I108" i="11"/>
  <c r="AA76" i="11" s="1"/>
  <c r="J108" i="11"/>
  <c r="AB76" i="11" s="1"/>
  <c r="K108" i="11"/>
  <c r="AC76" i="11" s="1"/>
  <c r="L108" i="11"/>
  <c r="AD76" i="11" s="1"/>
  <c r="M108" i="11"/>
  <c r="AE76" i="11" s="1"/>
  <c r="N108" i="11"/>
  <c r="AF76" i="11" s="1"/>
  <c r="O108" i="11"/>
  <c r="AG76" i="11" s="1"/>
  <c r="P108" i="11"/>
  <c r="AH76" i="11" s="1"/>
  <c r="Q108" i="11"/>
  <c r="AI76" i="11" s="1"/>
  <c r="R108" i="11"/>
  <c r="AJ76" i="11" s="1"/>
  <c r="S108" i="11"/>
  <c r="AK76" i="11" s="1"/>
  <c r="T108" i="11"/>
  <c r="AL76" i="11" s="1"/>
  <c r="AA108" i="11"/>
  <c r="AB108" i="11"/>
  <c r="AC108" i="11"/>
  <c r="AD108" i="11"/>
  <c r="AE108" i="11"/>
  <c r="AF108" i="11"/>
  <c r="AG108" i="11"/>
  <c r="AH108" i="11"/>
  <c r="AI108" i="11"/>
  <c r="AJ108" i="11"/>
  <c r="AK108" i="11"/>
  <c r="AL108" i="11"/>
  <c r="I109" i="11"/>
  <c r="AA77" i="11" s="1"/>
  <c r="J109" i="11"/>
  <c r="AB77" i="11" s="1"/>
  <c r="K109" i="11"/>
  <c r="AC77" i="11" s="1"/>
  <c r="L109" i="11"/>
  <c r="AD77" i="11" s="1"/>
  <c r="M109" i="11"/>
  <c r="AE77" i="11" s="1"/>
  <c r="N109" i="11"/>
  <c r="AF77" i="11" s="1"/>
  <c r="O109" i="11"/>
  <c r="AG77" i="11" s="1"/>
  <c r="P109" i="11"/>
  <c r="AH77" i="11" s="1"/>
  <c r="Q109" i="11"/>
  <c r="AI77" i="11" s="1"/>
  <c r="R109" i="11"/>
  <c r="AJ77" i="11" s="1"/>
  <c r="S109" i="11"/>
  <c r="AK77" i="11" s="1"/>
  <c r="T109" i="11"/>
  <c r="AL77" i="11" s="1"/>
  <c r="AA109" i="11"/>
  <c r="AB109" i="11"/>
  <c r="AC109" i="11"/>
  <c r="AD109" i="11"/>
  <c r="AE109" i="11"/>
  <c r="AF109" i="11"/>
  <c r="AG109" i="11"/>
  <c r="AH109" i="11"/>
  <c r="AI109" i="11"/>
  <c r="AJ109" i="11"/>
  <c r="AK109" i="11"/>
  <c r="AL109" i="11"/>
  <c r="I110" i="11"/>
  <c r="J110" i="11"/>
  <c r="AB78" i="11" s="1"/>
  <c r="K110" i="11"/>
  <c r="AC78" i="11" s="1"/>
  <c r="L110" i="11"/>
  <c r="AD78" i="11" s="1"/>
  <c r="M110" i="11"/>
  <c r="N110" i="11"/>
  <c r="AF78" i="11" s="1"/>
  <c r="O110" i="11"/>
  <c r="AG78" i="11" s="1"/>
  <c r="P110" i="11"/>
  <c r="AH78" i="11" s="1"/>
  <c r="Q110" i="11"/>
  <c r="AI78" i="11" s="1"/>
  <c r="R110" i="11"/>
  <c r="AJ78" i="11" s="1"/>
  <c r="S110" i="11"/>
  <c r="AK78" i="11" s="1"/>
  <c r="T110" i="11"/>
  <c r="AL78" i="11" s="1"/>
  <c r="AA110" i="11"/>
  <c r="AB110" i="11"/>
  <c r="AC110" i="11"/>
  <c r="AM110" i="11" s="1"/>
  <c r="AQ78" i="11" s="1"/>
  <c r="AD110" i="11"/>
  <c r="AE110" i="11"/>
  <c r="AF110" i="11"/>
  <c r="AG110" i="11"/>
  <c r="AH110" i="11"/>
  <c r="AI110" i="11"/>
  <c r="AJ110" i="11"/>
  <c r="AK110" i="11"/>
  <c r="AL110" i="11"/>
  <c r="I111" i="11"/>
  <c r="AA79" i="11" s="1"/>
  <c r="J111" i="11"/>
  <c r="AB79" i="11" s="1"/>
  <c r="K111" i="11"/>
  <c r="AC79" i="11" s="1"/>
  <c r="L111" i="11"/>
  <c r="AD79" i="11" s="1"/>
  <c r="M111" i="11"/>
  <c r="AE79" i="11" s="1"/>
  <c r="N111" i="11"/>
  <c r="AF79" i="11" s="1"/>
  <c r="O111" i="11"/>
  <c r="AG79" i="11" s="1"/>
  <c r="P111" i="11"/>
  <c r="AH79" i="11" s="1"/>
  <c r="Q111" i="11"/>
  <c r="AI79" i="11" s="1"/>
  <c r="R111" i="11"/>
  <c r="AJ79" i="11" s="1"/>
  <c r="S111" i="11"/>
  <c r="AK79" i="11" s="1"/>
  <c r="T111" i="11"/>
  <c r="AL79" i="11" s="1"/>
  <c r="AA111" i="11"/>
  <c r="AB111" i="11"/>
  <c r="AC111" i="11"/>
  <c r="AM111" i="11" s="1"/>
  <c r="AQ79" i="11" s="1"/>
  <c r="AD111" i="11"/>
  <c r="AE111" i="11"/>
  <c r="AF111" i="11"/>
  <c r="AG111" i="11"/>
  <c r="AH111" i="11"/>
  <c r="AI111" i="11"/>
  <c r="AJ111" i="11"/>
  <c r="AK111" i="11"/>
  <c r="AL111" i="11"/>
  <c r="I112" i="11"/>
  <c r="AA80" i="11" s="1"/>
  <c r="J112" i="11"/>
  <c r="AB80" i="11" s="1"/>
  <c r="K112" i="11"/>
  <c r="AC80" i="11" s="1"/>
  <c r="L112" i="11"/>
  <c r="AD80" i="11" s="1"/>
  <c r="M112" i="11"/>
  <c r="AE80" i="11" s="1"/>
  <c r="N112" i="11"/>
  <c r="AF80" i="11" s="1"/>
  <c r="O112" i="11"/>
  <c r="AG80" i="11" s="1"/>
  <c r="P112" i="11"/>
  <c r="AH80" i="11" s="1"/>
  <c r="Q112" i="11"/>
  <c r="AI80" i="11" s="1"/>
  <c r="R112" i="11"/>
  <c r="AJ80" i="11" s="1"/>
  <c r="S112" i="11"/>
  <c r="AK80" i="11" s="1"/>
  <c r="T112" i="11"/>
  <c r="AL80" i="11" s="1"/>
  <c r="AA112" i="11"/>
  <c r="AB112" i="11"/>
  <c r="AC112" i="11"/>
  <c r="AD112" i="11"/>
  <c r="AE112" i="11"/>
  <c r="AF112" i="11"/>
  <c r="AG112" i="11"/>
  <c r="AH112" i="11"/>
  <c r="AI112" i="11"/>
  <c r="AJ112" i="11"/>
  <c r="AK112" i="11"/>
  <c r="AL112" i="11"/>
  <c r="I113" i="11"/>
  <c r="AA81" i="11" s="1"/>
  <c r="J113" i="11"/>
  <c r="AB81" i="11" s="1"/>
  <c r="K113" i="11"/>
  <c r="AC81" i="11" s="1"/>
  <c r="L113" i="11"/>
  <c r="AD81" i="11" s="1"/>
  <c r="M113" i="11"/>
  <c r="AE81" i="11" s="1"/>
  <c r="N113" i="11"/>
  <c r="AF81" i="11" s="1"/>
  <c r="O113" i="11"/>
  <c r="AG81" i="11" s="1"/>
  <c r="P113" i="11"/>
  <c r="AH81" i="11" s="1"/>
  <c r="Q113" i="11"/>
  <c r="AI81" i="11" s="1"/>
  <c r="R113" i="11"/>
  <c r="AJ81" i="11" s="1"/>
  <c r="S113" i="11"/>
  <c r="AK81" i="11" s="1"/>
  <c r="T113" i="11"/>
  <c r="AL81" i="11" s="1"/>
  <c r="AA113" i="11"/>
  <c r="AB113" i="11"/>
  <c r="AC113" i="11"/>
  <c r="AD113" i="11"/>
  <c r="AE113" i="11"/>
  <c r="AF113" i="11"/>
  <c r="AG113" i="11"/>
  <c r="AH113" i="11"/>
  <c r="AI113" i="11"/>
  <c r="AJ113" i="11"/>
  <c r="AK113" i="11"/>
  <c r="AL113" i="11"/>
  <c r="I114" i="11"/>
  <c r="AA82" i="11" s="1"/>
  <c r="J114" i="11"/>
  <c r="AB82" i="11" s="1"/>
  <c r="K114" i="11"/>
  <c r="AC82" i="11" s="1"/>
  <c r="L114" i="11"/>
  <c r="AD82" i="11" s="1"/>
  <c r="M114" i="11"/>
  <c r="AE82" i="11" s="1"/>
  <c r="N114" i="11"/>
  <c r="AF82" i="11" s="1"/>
  <c r="O114" i="11"/>
  <c r="AG82" i="11" s="1"/>
  <c r="P114" i="11"/>
  <c r="AH82" i="11" s="1"/>
  <c r="Q114" i="11"/>
  <c r="AI82" i="11" s="1"/>
  <c r="R114" i="11"/>
  <c r="AJ82" i="11" s="1"/>
  <c r="S114" i="11"/>
  <c r="AK82" i="11" s="1"/>
  <c r="T114" i="11"/>
  <c r="AL82" i="11" s="1"/>
  <c r="AA114" i="11"/>
  <c r="AB114" i="11"/>
  <c r="AM114" i="11" s="1"/>
  <c r="AQ82" i="11" s="1"/>
  <c r="AC114" i="11"/>
  <c r="AD114" i="11"/>
  <c r="AE114" i="11"/>
  <c r="AF114" i="11"/>
  <c r="AG114" i="11"/>
  <c r="AH114" i="11"/>
  <c r="AI114" i="11"/>
  <c r="AJ114" i="11"/>
  <c r="AK114" i="11"/>
  <c r="AL114" i="11"/>
  <c r="I115" i="11"/>
  <c r="AA83" i="11" s="1"/>
  <c r="J115" i="11"/>
  <c r="AB83" i="11" s="1"/>
  <c r="K115" i="11"/>
  <c r="AC83" i="11" s="1"/>
  <c r="L115" i="11"/>
  <c r="AD83" i="11" s="1"/>
  <c r="M115" i="11"/>
  <c r="AE83" i="11" s="1"/>
  <c r="N115" i="11"/>
  <c r="AF83" i="11" s="1"/>
  <c r="O115" i="11"/>
  <c r="AG83" i="11" s="1"/>
  <c r="P115" i="11"/>
  <c r="AH83" i="11" s="1"/>
  <c r="Q115" i="11"/>
  <c r="AI83" i="11" s="1"/>
  <c r="R115" i="11"/>
  <c r="AJ83" i="11" s="1"/>
  <c r="S115" i="11"/>
  <c r="AK83" i="11" s="1"/>
  <c r="T115" i="11"/>
  <c r="AL83" i="11" s="1"/>
  <c r="AA115" i="11"/>
  <c r="AB115" i="11"/>
  <c r="AC115" i="11"/>
  <c r="AD115" i="11"/>
  <c r="AE115" i="11"/>
  <c r="AF115" i="11"/>
  <c r="AG115" i="11"/>
  <c r="AH115" i="11"/>
  <c r="AI115" i="11"/>
  <c r="AJ115" i="11"/>
  <c r="AK115" i="11"/>
  <c r="AL115" i="11"/>
  <c r="I116" i="11"/>
  <c r="AA84" i="11" s="1"/>
  <c r="J116" i="11"/>
  <c r="AB84" i="11" s="1"/>
  <c r="K116" i="11"/>
  <c r="AC84" i="11" s="1"/>
  <c r="L116" i="11"/>
  <c r="AD84" i="11" s="1"/>
  <c r="M116" i="11"/>
  <c r="AE84" i="11" s="1"/>
  <c r="N116" i="11"/>
  <c r="AF84" i="11" s="1"/>
  <c r="O116" i="11"/>
  <c r="AG84" i="11" s="1"/>
  <c r="P116" i="11"/>
  <c r="AH84" i="11" s="1"/>
  <c r="Q116" i="11"/>
  <c r="AI84" i="11" s="1"/>
  <c r="R116" i="11"/>
  <c r="AJ84" i="11" s="1"/>
  <c r="S116" i="11"/>
  <c r="AK84" i="11" s="1"/>
  <c r="T116" i="11"/>
  <c r="AL84" i="11" s="1"/>
  <c r="AA116" i="11"/>
  <c r="AB116" i="11"/>
  <c r="AC116" i="11"/>
  <c r="AD116" i="11"/>
  <c r="AE116" i="11"/>
  <c r="AF116" i="11"/>
  <c r="AG116" i="11"/>
  <c r="AH116" i="11"/>
  <c r="AI116" i="11"/>
  <c r="AJ116" i="11"/>
  <c r="AK116" i="11"/>
  <c r="AL116" i="11"/>
  <c r="I117" i="11"/>
  <c r="AA85" i="11" s="1"/>
  <c r="J117" i="11"/>
  <c r="AB85" i="11" s="1"/>
  <c r="K117" i="11"/>
  <c r="AC85" i="11" s="1"/>
  <c r="L117" i="11"/>
  <c r="AD85" i="11" s="1"/>
  <c r="M117" i="11"/>
  <c r="AE85" i="11" s="1"/>
  <c r="N117" i="11"/>
  <c r="AF85" i="11" s="1"/>
  <c r="O117" i="11"/>
  <c r="AG85" i="11" s="1"/>
  <c r="P117" i="11"/>
  <c r="AH85" i="11" s="1"/>
  <c r="Q117" i="11"/>
  <c r="AI85" i="11" s="1"/>
  <c r="R117" i="11"/>
  <c r="AJ85" i="11" s="1"/>
  <c r="S117" i="11"/>
  <c r="AK85" i="11" s="1"/>
  <c r="T117" i="11"/>
  <c r="AL85" i="11" s="1"/>
  <c r="AA117" i="11"/>
  <c r="AB117" i="11"/>
  <c r="AC117" i="11"/>
  <c r="AD117" i="11"/>
  <c r="AE117" i="11"/>
  <c r="AF117" i="11"/>
  <c r="AG117" i="11"/>
  <c r="AH117" i="11"/>
  <c r="AI117" i="11"/>
  <c r="AJ117" i="11"/>
  <c r="AK117" i="11"/>
  <c r="AL117" i="11"/>
  <c r="I118" i="11"/>
  <c r="AA86" i="11" s="1"/>
  <c r="J118" i="11"/>
  <c r="AB86" i="11" s="1"/>
  <c r="K118" i="11"/>
  <c r="AC86" i="11" s="1"/>
  <c r="L118" i="11"/>
  <c r="AD86" i="11" s="1"/>
  <c r="M118" i="11"/>
  <c r="AE86" i="11" s="1"/>
  <c r="N118" i="11"/>
  <c r="AF86" i="11" s="1"/>
  <c r="O118" i="11"/>
  <c r="AG86" i="11" s="1"/>
  <c r="P118" i="11"/>
  <c r="AH86" i="11" s="1"/>
  <c r="Q118" i="11"/>
  <c r="AI86" i="11" s="1"/>
  <c r="R118" i="11"/>
  <c r="AJ86" i="11" s="1"/>
  <c r="S118" i="11"/>
  <c r="AK86" i="11" s="1"/>
  <c r="T118" i="11"/>
  <c r="AL86" i="11" s="1"/>
  <c r="AA118" i="11"/>
  <c r="AB118" i="11"/>
  <c r="AC118" i="11"/>
  <c r="AD118" i="11"/>
  <c r="AE118" i="11"/>
  <c r="AF118" i="11"/>
  <c r="AG118" i="11"/>
  <c r="AH118" i="11"/>
  <c r="AI118" i="11"/>
  <c r="AJ118" i="11"/>
  <c r="AK118" i="11"/>
  <c r="AL118" i="11"/>
  <c r="I119" i="11"/>
  <c r="AA87" i="11" s="1"/>
  <c r="J119" i="11"/>
  <c r="AB87" i="11" s="1"/>
  <c r="K119" i="11"/>
  <c r="AC87" i="11" s="1"/>
  <c r="L119" i="11"/>
  <c r="AD87" i="11" s="1"/>
  <c r="M119" i="11"/>
  <c r="AE87" i="11" s="1"/>
  <c r="N119" i="11"/>
  <c r="AF87" i="11" s="1"/>
  <c r="O119" i="11"/>
  <c r="AG87" i="11" s="1"/>
  <c r="P119" i="11"/>
  <c r="AH87" i="11" s="1"/>
  <c r="Q119" i="11"/>
  <c r="AI87" i="11" s="1"/>
  <c r="R119" i="11"/>
  <c r="AJ87" i="11" s="1"/>
  <c r="S119" i="11"/>
  <c r="AK87" i="11" s="1"/>
  <c r="T119" i="11"/>
  <c r="AL87" i="11" s="1"/>
  <c r="AA119" i="11"/>
  <c r="AB119" i="11"/>
  <c r="AM119" i="11" s="1"/>
  <c r="AQ87" i="11" s="1"/>
  <c r="AC119" i="11"/>
  <c r="AD119" i="11"/>
  <c r="AE119" i="11"/>
  <c r="AF119" i="11"/>
  <c r="AG119" i="11"/>
  <c r="AH119" i="11"/>
  <c r="AI119" i="11"/>
  <c r="AJ119" i="11"/>
  <c r="AK119" i="11"/>
  <c r="AL119" i="11"/>
  <c r="I120" i="11"/>
  <c r="AA88" i="11" s="1"/>
  <c r="J120" i="11"/>
  <c r="AB88" i="11" s="1"/>
  <c r="K120" i="11"/>
  <c r="AC88" i="11" s="1"/>
  <c r="L120" i="11"/>
  <c r="AD88" i="11" s="1"/>
  <c r="M120" i="11"/>
  <c r="AE88" i="11" s="1"/>
  <c r="N120" i="11"/>
  <c r="AF88" i="11" s="1"/>
  <c r="O120" i="11"/>
  <c r="AG88" i="11" s="1"/>
  <c r="P120" i="11"/>
  <c r="AH88" i="11" s="1"/>
  <c r="Q120" i="11"/>
  <c r="AI88" i="11" s="1"/>
  <c r="R120" i="11"/>
  <c r="AJ88" i="11" s="1"/>
  <c r="S120" i="11"/>
  <c r="AK88" i="11" s="1"/>
  <c r="T120" i="11"/>
  <c r="AL88" i="11" s="1"/>
  <c r="AA120" i="11"/>
  <c r="AB120" i="11"/>
  <c r="AC120" i="11"/>
  <c r="AD120" i="11"/>
  <c r="AE120" i="11"/>
  <c r="AF120" i="11"/>
  <c r="AG120" i="11"/>
  <c r="AH120" i="11"/>
  <c r="AI120" i="11"/>
  <c r="AJ120" i="11"/>
  <c r="AK120" i="11"/>
  <c r="AL120" i="11"/>
  <c r="I121" i="11"/>
  <c r="AS89" i="11" s="1"/>
  <c r="J121" i="11"/>
  <c r="AB89" i="11" s="1"/>
  <c r="K121" i="11"/>
  <c r="AC89" i="11" s="1"/>
  <c r="L121" i="11"/>
  <c r="AD89" i="11" s="1"/>
  <c r="M121" i="11"/>
  <c r="AE89" i="11" s="1"/>
  <c r="N121" i="11"/>
  <c r="AF89" i="11" s="1"/>
  <c r="O121" i="11"/>
  <c r="AG89" i="11" s="1"/>
  <c r="P121" i="11"/>
  <c r="AH89" i="11" s="1"/>
  <c r="Q121" i="11"/>
  <c r="AI89" i="11" s="1"/>
  <c r="R121" i="11"/>
  <c r="AJ89" i="11" s="1"/>
  <c r="S121" i="11"/>
  <c r="AK89" i="11" s="1"/>
  <c r="T121" i="11"/>
  <c r="AL89" i="11" s="1"/>
  <c r="AA121" i="11"/>
  <c r="AB121" i="11"/>
  <c r="AC121" i="11"/>
  <c r="AD121" i="11"/>
  <c r="AE121" i="11"/>
  <c r="AF121" i="11"/>
  <c r="AG121" i="11"/>
  <c r="AH121" i="11"/>
  <c r="AI121" i="11"/>
  <c r="AJ121" i="11"/>
  <c r="AK121" i="11"/>
  <c r="AL121" i="11"/>
  <c r="I122" i="11"/>
  <c r="AA90" i="11" s="1"/>
  <c r="J122" i="11"/>
  <c r="AB90" i="11" s="1"/>
  <c r="K122" i="11"/>
  <c r="AC90" i="11" s="1"/>
  <c r="L122" i="11"/>
  <c r="AD90" i="11" s="1"/>
  <c r="M122" i="11"/>
  <c r="AE90" i="11" s="1"/>
  <c r="N122" i="11"/>
  <c r="AF90" i="11" s="1"/>
  <c r="O122" i="11"/>
  <c r="AG90" i="11" s="1"/>
  <c r="P122" i="11"/>
  <c r="AH90" i="11" s="1"/>
  <c r="Q122" i="11"/>
  <c r="AI90" i="11" s="1"/>
  <c r="R122" i="11"/>
  <c r="AJ90" i="11" s="1"/>
  <c r="S122" i="11"/>
  <c r="AK90" i="11" s="1"/>
  <c r="T122" i="11"/>
  <c r="AL90" i="11" s="1"/>
  <c r="AA122" i="11"/>
  <c r="AM122" i="11" s="1"/>
  <c r="AQ90" i="11" s="1"/>
  <c r="AB122" i="11"/>
  <c r="AC122" i="11"/>
  <c r="AD122" i="11"/>
  <c r="AE122" i="11"/>
  <c r="AF122" i="11"/>
  <c r="AG122" i="11"/>
  <c r="AH122" i="11"/>
  <c r="AI122" i="11"/>
  <c r="AJ122" i="11"/>
  <c r="AK122" i="11"/>
  <c r="AL122" i="11"/>
  <c r="I123" i="11"/>
  <c r="AA91" i="11" s="1"/>
  <c r="J123" i="11"/>
  <c r="AB91" i="11" s="1"/>
  <c r="K123" i="11"/>
  <c r="AC91" i="11" s="1"/>
  <c r="L123" i="11"/>
  <c r="AD91" i="11" s="1"/>
  <c r="M123" i="11"/>
  <c r="AE91" i="11" s="1"/>
  <c r="N123" i="11"/>
  <c r="AF91" i="11" s="1"/>
  <c r="O123" i="11"/>
  <c r="AG91" i="11" s="1"/>
  <c r="P123" i="11"/>
  <c r="AH91" i="11" s="1"/>
  <c r="Q123" i="11"/>
  <c r="AI91" i="11" s="1"/>
  <c r="R123" i="11"/>
  <c r="AJ91" i="11" s="1"/>
  <c r="S123" i="11"/>
  <c r="AK91" i="11" s="1"/>
  <c r="T123" i="11"/>
  <c r="AL91" i="11" s="1"/>
  <c r="AA123" i="11"/>
  <c r="AB123" i="11"/>
  <c r="AC123" i="11"/>
  <c r="AD123" i="11"/>
  <c r="AE123" i="11"/>
  <c r="AF123" i="11"/>
  <c r="AG123" i="11"/>
  <c r="AH123" i="11"/>
  <c r="AI123" i="11"/>
  <c r="AJ123" i="11"/>
  <c r="AK123" i="11"/>
  <c r="AL123" i="11"/>
  <c r="I124" i="11"/>
  <c r="AA92" i="11" s="1"/>
  <c r="J124" i="11"/>
  <c r="AB92" i="11" s="1"/>
  <c r="K124" i="11"/>
  <c r="AC92" i="11" s="1"/>
  <c r="L124" i="11"/>
  <c r="AD92" i="11" s="1"/>
  <c r="M124" i="11"/>
  <c r="AE92" i="11" s="1"/>
  <c r="N124" i="11"/>
  <c r="AF92" i="11" s="1"/>
  <c r="O124" i="11"/>
  <c r="AG92" i="11" s="1"/>
  <c r="P124" i="11"/>
  <c r="AH92" i="11" s="1"/>
  <c r="Q124" i="11"/>
  <c r="AI92" i="11" s="1"/>
  <c r="R124" i="11"/>
  <c r="AJ92" i="11" s="1"/>
  <c r="S124" i="11"/>
  <c r="AK92" i="11" s="1"/>
  <c r="T124" i="11"/>
  <c r="AL92" i="11" s="1"/>
  <c r="AA124" i="11"/>
  <c r="AB124" i="11"/>
  <c r="AC124" i="11"/>
  <c r="AD124" i="11"/>
  <c r="AE124" i="11"/>
  <c r="AF124" i="11"/>
  <c r="AG124" i="11"/>
  <c r="AH124" i="11"/>
  <c r="AI124" i="11"/>
  <c r="AJ124" i="11"/>
  <c r="AK124" i="11"/>
  <c r="AL124" i="11"/>
  <c r="I125" i="11"/>
  <c r="AA93" i="11" s="1"/>
  <c r="J125" i="11"/>
  <c r="AB93" i="11" s="1"/>
  <c r="K125" i="11"/>
  <c r="AC93" i="11" s="1"/>
  <c r="L125" i="11"/>
  <c r="AD93" i="11" s="1"/>
  <c r="M125" i="11"/>
  <c r="AE93" i="11" s="1"/>
  <c r="N125" i="11"/>
  <c r="AF93" i="11" s="1"/>
  <c r="O125" i="11"/>
  <c r="AG93" i="11" s="1"/>
  <c r="P125" i="11"/>
  <c r="AH93" i="11" s="1"/>
  <c r="Q125" i="11"/>
  <c r="AI93" i="11" s="1"/>
  <c r="R125" i="11"/>
  <c r="AJ93" i="11" s="1"/>
  <c r="S125" i="11"/>
  <c r="AK93" i="11" s="1"/>
  <c r="T125" i="11"/>
  <c r="AL93" i="11" s="1"/>
  <c r="AA125" i="11"/>
  <c r="AB125" i="11"/>
  <c r="AC125" i="11"/>
  <c r="AD125" i="11"/>
  <c r="AE125" i="11"/>
  <c r="AF125" i="11"/>
  <c r="AG125" i="11"/>
  <c r="AH125" i="11"/>
  <c r="AI125" i="11"/>
  <c r="AJ125" i="11"/>
  <c r="AK125" i="11"/>
  <c r="AL125" i="11"/>
  <c r="I126" i="11"/>
  <c r="AS94" i="11" s="1"/>
  <c r="J126" i="11"/>
  <c r="AB94" i="11" s="1"/>
  <c r="K126" i="11"/>
  <c r="AC94" i="11" s="1"/>
  <c r="L126" i="11"/>
  <c r="AD94" i="11" s="1"/>
  <c r="M126" i="11"/>
  <c r="AE94" i="11" s="1"/>
  <c r="N126" i="11"/>
  <c r="AF94" i="11" s="1"/>
  <c r="O126" i="11"/>
  <c r="AG94" i="11" s="1"/>
  <c r="P126" i="11"/>
  <c r="AH94" i="11" s="1"/>
  <c r="Q126" i="11"/>
  <c r="AI94" i="11" s="1"/>
  <c r="R126" i="11"/>
  <c r="AJ94" i="11" s="1"/>
  <c r="S126" i="11"/>
  <c r="AK94" i="11" s="1"/>
  <c r="T126" i="11"/>
  <c r="AL94" i="11" s="1"/>
  <c r="AA126" i="11"/>
  <c r="AB126" i="11"/>
  <c r="AC126" i="11"/>
  <c r="AD126" i="11"/>
  <c r="AE126" i="11"/>
  <c r="AF126" i="11"/>
  <c r="AG126" i="11"/>
  <c r="AH126" i="11"/>
  <c r="AI126" i="11"/>
  <c r="AJ126" i="11"/>
  <c r="AK126" i="11"/>
  <c r="AL126" i="11"/>
  <c r="I127" i="11"/>
  <c r="AA95" i="11" s="1"/>
  <c r="J127" i="11"/>
  <c r="AB95" i="11" s="1"/>
  <c r="K127" i="11"/>
  <c r="AC95" i="11" s="1"/>
  <c r="L127" i="11"/>
  <c r="AD95" i="11" s="1"/>
  <c r="M127" i="11"/>
  <c r="AE95" i="11" s="1"/>
  <c r="N127" i="11"/>
  <c r="AF95" i="11" s="1"/>
  <c r="O127" i="11"/>
  <c r="AG95" i="11" s="1"/>
  <c r="P127" i="11"/>
  <c r="AH95" i="11" s="1"/>
  <c r="Q127" i="11"/>
  <c r="AI95" i="11" s="1"/>
  <c r="R127" i="11"/>
  <c r="AJ95" i="11" s="1"/>
  <c r="S127" i="11"/>
  <c r="AK95" i="11" s="1"/>
  <c r="T127" i="11"/>
  <c r="AL95" i="11" s="1"/>
  <c r="AA127" i="11"/>
  <c r="AB127" i="11"/>
  <c r="AC127" i="11"/>
  <c r="AD127" i="11"/>
  <c r="AE127" i="11"/>
  <c r="AF127" i="11"/>
  <c r="AG127" i="11"/>
  <c r="AH127" i="11"/>
  <c r="AI127" i="11"/>
  <c r="AJ127" i="11"/>
  <c r="AK127" i="11"/>
  <c r="AL127" i="11"/>
  <c r="I128" i="11"/>
  <c r="J128" i="11"/>
  <c r="AB96" i="11" s="1"/>
  <c r="K128" i="11"/>
  <c r="AC96" i="11" s="1"/>
  <c r="L128" i="11"/>
  <c r="AD96" i="11" s="1"/>
  <c r="M128" i="11"/>
  <c r="AE96" i="11" s="1"/>
  <c r="N128" i="11"/>
  <c r="AF96" i="11" s="1"/>
  <c r="O128" i="11"/>
  <c r="AG96" i="11" s="1"/>
  <c r="P128" i="11"/>
  <c r="AH96" i="11" s="1"/>
  <c r="Q128" i="11"/>
  <c r="AI96" i="11" s="1"/>
  <c r="R128" i="11"/>
  <c r="AJ96" i="11" s="1"/>
  <c r="S128" i="11"/>
  <c r="AK96" i="11" s="1"/>
  <c r="T128" i="11"/>
  <c r="AL96" i="11" s="1"/>
  <c r="AA128" i="11"/>
  <c r="AB128" i="11"/>
  <c r="AC128" i="11"/>
  <c r="AD128" i="11"/>
  <c r="AE128" i="11"/>
  <c r="AF128" i="11"/>
  <c r="AG128" i="11"/>
  <c r="AH128" i="11"/>
  <c r="AI128" i="11"/>
  <c r="AJ128" i="11"/>
  <c r="AK128" i="11"/>
  <c r="AL128" i="11"/>
  <c r="AM128" i="11"/>
  <c r="AQ96" i="11" s="1"/>
  <c r="I129" i="11"/>
  <c r="AA97" i="11" s="1"/>
  <c r="J129" i="11"/>
  <c r="AB97" i="11" s="1"/>
  <c r="K129" i="11"/>
  <c r="AC97" i="11" s="1"/>
  <c r="L129" i="11"/>
  <c r="AD97" i="11" s="1"/>
  <c r="M129" i="11"/>
  <c r="AE97" i="11" s="1"/>
  <c r="N129" i="11"/>
  <c r="AF97" i="11" s="1"/>
  <c r="O129" i="11"/>
  <c r="AG97" i="11" s="1"/>
  <c r="P129" i="11"/>
  <c r="AH97" i="11" s="1"/>
  <c r="Q129" i="11"/>
  <c r="AI97" i="11" s="1"/>
  <c r="R129" i="11"/>
  <c r="AJ97" i="11" s="1"/>
  <c r="S129" i="11"/>
  <c r="AK97" i="11" s="1"/>
  <c r="T129" i="11"/>
  <c r="AL97" i="11" s="1"/>
  <c r="AA129" i="11"/>
  <c r="AB129" i="11"/>
  <c r="AC129" i="11"/>
  <c r="AD129" i="11"/>
  <c r="AE129" i="11"/>
  <c r="AF129" i="11"/>
  <c r="AG129" i="11"/>
  <c r="AH129" i="11"/>
  <c r="AI129" i="11"/>
  <c r="AJ129" i="11"/>
  <c r="AK129" i="11"/>
  <c r="AL129" i="11"/>
  <c r="I130" i="11"/>
  <c r="AA98" i="11" s="1"/>
  <c r="J130" i="11"/>
  <c r="AB98" i="11" s="1"/>
  <c r="K130" i="11"/>
  <c r="AC98" i="11" s="1"/>
  <c r="L130" i="11"/>
  <c r="AD98" i="11" s="1"/>
  <c r="M130" i="11"/>
  <c r="AE98" i="11" s="1"/>
  <c r="N130" i="11"/>
  <c r="AF98" i="11" s="1"/>
  <c r="O130" i="11"/>
  <c r="AG98" i="11" s="1"/>
  <c r="P130" i="11"/>
  <c r="AH98" i="11" s="1"/>
  <c r="Q130" i="11"/>
  <c r="AI98" i="11" s="1"/>
  <c r="R130" i="11"/>
  <c r="AJ98" i="11" s="1"/>
  <c r="S130" i="11"/>
  <c r="AK98" i="11" s="1"/>
  <c r="T130" i="11"/>
  <c r="AL98" i="11" s="1"/>
  <c r="AA130" i="11"/>
  <c r="AB130" i="11"/>
  <c r="AC130" i="11"/>
  <c r="AD130" i="11"/>
  <c r="AE130" i="11"/>
  <c r="AF130" i="11"/>
  <c r="AG130" i="11"/>
  <c r="AH130" i="11"/>
  <c r="AI130" i="11"/>
  <c r="AJ130" i="11"/>
  <c r="AK130" i="11"/>
  <c r="AL130" i="11"/>
  <c r="I131" i="11"/>
  <c r="AA99" i="11" s="1"/>
  <c r="J131" i="11"/>
  <c r="AB99" i="11" s="1"/>
  <c r="K131" i="11"/>
  <c r="AC99" i="11" s="1"/>
  <c r="L131" i="11"/>
  <c r="AD99" i="11" s="1"/>
  <c r="M131" i="11"/>
  <c r="AE99" i="11" s="1"/>
  <c r="N131" i="11"/>
  <c r="AF99" i="11" s="1"/>
  <c r="O131" i="11"/>
  <c r="AG99" i="11" s="1"/>
  <c r="P131" i="11"/>
  <c r="AH99" i="11" s="1"/>
  <c r="Q131" i="11"/>
  <c r="AI99" i="11" s="1"/>
  <c r="R131" i="11"/>
  <c r="AJ99" i="11" s="1"/>
  <c r="S131" i="11"/>
  <c r="AK99" i="11" s="1"/>
  <c r="T131" i="11"/>
  <c r="AL99" i="11" s="1"/>
  <c r="AA131" i="11"/>
  <c r="AB131" i="11"/>
  <c r="AC131" i="11"/>
  <c r="AD131" i="11"/>
  <c r="AE131" i="11"/>
  <c r="AF131" i="11"/>
  <c r="AG131" i="11"/>
  <c r="AH131" i="11"/>
  <c r="AI131" i="11"/>
  <c r="AJ131" i="11"/>
  <c r="AK131" i="11"/>
  <c r="AL131" i="11"/>
  <c r="I132" i="11"/>
  <c r="J132" i="11"/>
  <c r="AB100" i="11" s="1"/>
  <c r="K132" i="11"/>
  <c r="AC100" i="11" s="1"/>
  <c r="L132" i="11"/>
  <c r="AD100" i="11" s="1"/>
  <c r="M132" i="11"/>
  <c r="AE100" i="11" s="1"/>
  <c r="N132" i="11"/>
  <c r="AF100" i="11" s="1"/>
  <c r="O132" i="11"/>
  <c r="AG100" i="11" s="1"/>
  <c r="P132" i="11"/>
  <c r="AH100" i="11" s="1"/>
  <c r="Q132" i="11"/>
  <c r="AI100" i="11" s="1"/>
  <c r="R132" i="11"/>
  <c r="AJ100" i="11" s="1"/>
  <c r="S132" i="11"/>
  <c r="AK100" i="11" s="1"/>
  <c r="T132" i="11"/>
  <c r="AL100" i="11" s="1"/>
  <c r="AA132" i="11"/>
  <c r="AB132" i="11"/>
  <c r="AM132" i="11" s="1"/>
  <c r="AQ100" i="11" s="1"/>
  <c r="AC132" i="11"/>
  <c r="AD132" i="11"/>
  <c r="AE132" i="11"/>
  <c r="AF132" i="11"/>
  <c r="AG132" i="11"/>
  <c r="AH132" i="11"/>
  <c r="AI132" i="11"/>
  <c r="AJ132" i="11"/>
  <c r="AK132" i="11"/>
  <c r="AL132" i="11"/>
  <c r="I133" i="11"/>
  <c r="AA101" i="11" s="1"/>
  <c r="J133" i="11"/>
  <c r="AB101" i="11" s="1"/>
  <c r="K133" i="11"/>
  <c r="AC101" i="11" s="1"/>
  <c r="L133" i="11"/>
  <c r="AD101" i="11" s="1"/>
  <c r="M133" i="11"/>
  <c r="AE101" i="11" s="1"/>
  <c r="N133" i="11"/>
  <c r="AF101" i="11" s="1"/>
  <c r="O133" i="11"/>
  <c r="AG101" i="11" s="1"/>
  <c r="P133" i="11"/>
  <c r="AH101" i="11" s="1"/>
  <c r="Q133" i="11"/>
  <c r="AI101" i="11" s="1"/>
  <c r="R133" i="11"/>
  <c r="AJ101" i="11" s="1"/>
  <c r="S133" i="11"/>
  <c r="AK101" i="11" s="1"/>
  <c r="T133" i="11"/>
  <c r="AL101" i="11" s="1"/>
  <c r="AA133" i="11"/>
  <c r="AB133" i="11"/>
  <c r="AC133" i="11"/>
  <c r="AD133" i="11"/>
  <c r="AE133" i="11"/>
  <c r="AF133" i="11"/>
  <c r="AG133" i="11"/>
  <c r="AH133" i="11"/>
  <c r="AI133" i="11"/>
  <c r="AJ133" i="11"/>
  <c r="AK133" i="11"/>
  <c r="AL133" i="11"/>
  <c r="E4" i="13"/>
  <c r="F4" i="13"/>
  <c r="G4" i="13"/>
  <c r="E5" i="13"/>
  <c r="F5" i="13"/>
  <c r="G5" i="13"/>
  <c r="E6" i="13"/>
  <c r="AO60" i="13" s="1"/>
  <c r="F6" i="13"/>
  <c r="G6" i="13"/>
  <c r="E7" i="13"/>
  <c r="AO61" i="13" s="1"/>
  <c r="F7" i="13"/>
  <c r="G7" i="13"/>
  <c r="E8" i="13"/>
  <c r="F8" i="13"/>
  <c r="G8" i="13"/>
  <c r="E9" i="13"/>
  <c r="F9" i="13"/>
  <c r="G9" i="13"/>
  <c r="E10" i="13"/>
  <c r="AO64" i="13" s="1"/>
  <c r="F10" i="13"/>
  <c r="G10" i="13"/>
  <c r="E11" i="13"/>
  <c r="AO65" i="13" s="1"/>
  <c r="F11" i="13"/>
  <c r="G11" i="13"/>
  <c r="E12" i="13"/>
  <c r="AO66" i="13" s="1"/>
  <c r="F12" i="13"/>
  <c r="G12" i="13"/>
  <c r="E13" i="13"/>
  <c r="F13" i="13"/>
  <c r="G13" i="13"/>
  <c r="E14" i="13"/>
  <c r="AO68" i="13" s="1"/>
  <c r="F14" i="13"/>
  <c r="G14" i="13"/>
  <c r="E15" i="13"/>
  <c r="AO69" i="13" s="1"/>
  <c r="F15" i="13"/>
  <c r="G15" i="13"/>
  <c r="E16" i="13"/>
  <c r="F16" i="13"/>
  <c r="G16" i="13"/>
  <c r="E17" i="13"/>
  <c r="F17" i="13"/>
  <c r="G17" i="13"/>
  <c r="E18" i="13"/>
  <c r="AO126" i="13" s="1"/>
  <c r="F18" i="13"/>
  <c r="G18" i="13"/>
  <c r="E19" i="13"/>
  <c r="AO73" i="13" s="1"/>
  <c r="F19" i="13"/>
  <c r="G19" i="13"/>
  <c r="E20" i="13"/>
  <c r="AO74" i="13" s="1"/>
  <c r="F20" i="13"/>
  <c r="G20" i="13"/>
  <c r="E21" i="13"/>
  <c r="F21" i="13"/>
  <c r="G21" i="13"/>
  <c r="E22" i="13"/>
  <c r="AO130" i="13" s="1"/>
  <c r="F22" i="13"/>
  <c r="G22" i="13"/>
  <c r="E23" i="13"/>
  <c r="AO77" i="13" s="1"/>
  <c r="F23" i="13"/>
  <c r="G23" i="13"/>
  <c r="E24" i="13"/>
  <c r="F24" i="13"/>
  <c r="G24" i="13"/>
  <c r="E25" i="13"/>
  <c r="F25" i="13"/>
  <c r="G25" i="13"/>
  <c r="E26" i="13"/>
  <c r="AO80" i="13" s="1"/>
  <c r="F26" i="13"/>
  <c r="G26" i="13"/>
  <c r="E27" i="13"/>
  <c r="F27" i="13"/>
  <c r="G27" i="13"/>
  <c r="E28" i="13"/>
  <c r="AO82" i="13" s="1"/>
  <c r="F28" i="13"/>
  <c r="G28" i="13"/>
  <c r="E29" i="13"/>
  <c r="F29" i="13"/>
  <c r="G29" i="13"/>
  <c r="E30" i="13"/>
  <c r="AO84" i="13" s="1"/>
  <c r="F30" i="13"/>
  <c r="G30" i="13"/>
  <c r="E31" i="13"/>
  <c r="AO85" i="13" s="1"/>
  <c r="F31" i="13"/>
  <c r="G31" i="13"/>
  <c r="E32" i="13"/>
  <c r="F32" i="13"/>
  <c r="G32" i="13"/>
  <c r="E33" i="13"/>
  <c r="F33" i="13"/>
  <c r="G33" i="13"/>
  <c r="E34" i="13"/>
  <c r="AO142" i="13" s="1"/>
  <c r="F34" i="13"/>
  <c r="G34" i="13"/>
  <c r="E35" i="13"/>
  <c r="F35" i="13"/>
  <c r="G35" i="13"/>
  <c r="E36" i="13"/>
  <c r="F36" i="13"/>
  <c r="G36" i="13"/>
  <c r="E37" i="13"/>
  <c r="F37" i="13"/>
  <c r="G37" i="13"/>
  <c r="E38" i="13"/>
  <c r="AO92" i="13" s="1"/>
  <c r="F38" i="13"/>
  <c r="G38" i="13"/>
  <c r="E39" i="13"/>
  <c r="AO93" i="13" s="1"/>
  <c r="F39" i="13"/>
  <c r="G39" i="13"/>
  <c r="E40" i="13"/>
  <c r="F40" i="13"/>
  <c r="G40" i="13"/>
  <c r="E41" i="13"/>
  <c r="F41" i="13"/>
  <c r="G41" i="13"/>
  <c r="E42" i="13"/>
  <c r="AO96" i="13" s="1"/>
  <c r="F42" i="13"/>
  <c r="G42" i="13"/>
  <c r="E43" i="13"/>
  <c r="F43" i="13"/>
  <c r="G43" i="13"/>
  <c r="E44" i="13"/>
  <c r="F44" i="13"/>
  <c r="G44" i="13"/>
  <c r="E45" i="13"/>
  <c r="F45" i="13"/>
  <c r="G45" i="13"/>
  <c r="E46" i="13"/>
  <c r="AO100" i="13" s="1"/>
  <c r="F46" i="13"/>
  <c r="G46" i="13"/>
  <c r="E47" i="13"/>
  <c r="AO101" i="13" s="1"/>
  <c r="F47" i="13"/>
  <c r="G47" i="13"/>
  <c r="E48" i="13"/>
  <c r="F48" i="13"/>
  <c r="G48" i="13"/>
  <c r="E49" i="13"/>
  <c r="F49" i="13"/>
  <c r="G49" i="13"/>
  <c r="E50" i="13"/>
  <c r="AO104" i="13" s="1"/>
  <c r="F50" i="13"/>
  <c r="G50" i="13"/>
  <c r="E51" i="13"/>
  <c r="F51" i="13"/>
  <c r="G51" i="13"/>
  <c r="E52" i="13"/>
  <c r="F52" i="13"/>
  <c r="G52" i="13"/>
  <c r="AE52" i="13"/>
  <c r="E53" i="13"/>
  <c r="F53" i="13"/>
  <c r="G53" i="13"/>
  <c r="I58" i="13"/>
  <c r="AA58" i="13" s="1"/>
  <c r="J58" i="13"/>
  <c r="K58" i="13"/>
  <c r="AC58" i="13" s="1"/>
  <c r="L58" i="13"/>
  <c r="AD58" i="13" s="1"/>
  <c r="M58" i="13"/>
  <c r="N58" i="13"/>
  <c r="O58" i="13"/>
  <c r="AG58" i="13" s="1"/>
  <c r="P58" i="13"/>
  <c r="AH58" i="13" s="1"/>
  <c r="Q58" i="13"/>
  <c r="AI58" i="13" s="1"/>
  <c r="R58" i="13"/>
  <c r="AJ58" i="13" s="1"/>
  <c r="S58" i="13"/>
  <c r="T58" i="13"/>
  <c r="AL58" i="13" s="1"/>
  <c r="AE58" i="13"/>
  <c r="AF58" i="13"/>
  <c r="AK58" i="13"/>
  <c r="I59" i="13"/>
  <c r="J59" i="13"/>
  <c r="AB59" i="13" s="1"/>
  <c r="K59" i="13"/>
  <c r="L59" i="13"/>
  <c r="AD59" i="13" s="1"/>
  <c r="M59" i="13"/>
  <c r="AE59" i="13" s="1"/>
  <c r="N59" i="13"/>
  <c r="O59" i="13"/>
  <c r="AG59" i="13" s="1"/>
  <c r="P59" i="13"/>
  <c r="AH59" i="13" s="1"/>
  <c r="Q59" i="13"/>
  <c r="AI59" i="13" s="1"/>
  <c r="R59" i="13"/>
  <c r="AJ59" i="13" s="1"/>
  <c r="S59" i="13"/>
  <c r="AK59" i="13" s="1"/>
  <c r="T59" i="13"/>
  <c r="AL59" i="13" s="1"/>
  <c r="AA59" i="13"/>
  <c r="AC59" i="13"/>
  <c r="AF59" i="13"/>
  <c r="AO59" i="13"/>
  <c r="I60" i="13"/>
  <c r="J60" i="13"/>
  <c r="K60" i="13"/>
  <c r="L60" i="13"/>
  <c r="M60" i="13"/>
  <c r="AE60" i="13" s="1"/>
  <c r="N60" i="13"/>
  <c r="AF60" i="13" s="1"/>
  <c r="O60" i="13"/>
  <c r="P60" i="13"/>
  <c r="AH60" i="13" s="1"/>
  <c r="Q60" i="13"/>
  <c r="AI60" i="13" s="1"/>
  <c r="R60" i="13"/>
  <c r="S60" i="13"/>
  <c r="AK60" i="13" s="1"/>
  <c r="T60" i="13"/>
  <c r="AL60" i="13" s="1"/>
  <c r="AA60" i="13"/>
  <c r="AB60" i="13"/>
  <c r="AC60" i="13"/>
  <c r="AD60" i="13"/>
  <c r="AG60" i="13"/>
  <c r="AJ60" i="13"/>
  <c r="I61" i="13"/>
  <c r="AA61" i="13" s="1"/>
  <c r="J61" i="13"/>
  <c r="K61" i="13"/>
  <c r="AC61" i="13" s="1"/>
  <c r="L61" i="13"/>
  <c r="AD61" i="13" s="1"/>
  <c r="M61" i="13"/>
  <c r="AE61" i="13" s="1"/>
  <c r="N61" i="13"/>
  <c r="AF61" i="13" s="1"/>
  <c r="O61" i="13"/>
  <c r="AG61" i="13" s="1"/>
  <c r="P61" i="13"/>
  <c r="AH61" i="13" s="1"/>
  <c r="Q61" i="13"/>
  <c r="AI61" i="13" s="1"/>
  <c r="R61" i="13"/>
  <c r="AJ61" i="13" s="1"/>
  <c r="S61" i="13"/>
  <c r="AK61" i="13" s="1"/>
  <c r="T61" i="13"/>
  <c r="AL61" i="13" s="1"/>
  <c r="AB61" i="13"/>
  <c r="I62" i="13"/>
  <c r="AA62" i="13" s="1"/>
  <c r="J62" i="13"/>
  <c r="AB62" i="13" s="1"/>
  <c r="K62" i="13"/>
  <c r="AC62" i="13" s="1"/>
  <c r="L62" i="13"/>
  <c r="AD62" i="13" s="1"/>
  <c r="M62" i="13"/>
  <c r="N62" i="13"/>
  <c r="O62" i="13"/>
  <c r="AG62" i="13" s="1"/>
  <c r="P62" i="13"/>
  <c r="AH62" i="13" s="1"/>
  <c r="Q62" i="13"/>
  <c r="AI62" i="13" s="1"/>
  <c r="R62" i="13"/>
  <c r="AJ62" i="13" s="1"/>
  <c r="S62" i="13"/>
  <c r="AK62" i="13" s="1"/>
  <c r="T62" i="13"/>
  <c r="AL62" i="13" s="1"/>
  <c r="AE62" i="13"/>
  <c r="AF62" i="13"/>
  <c r="AO62" i="13"/>
  <c r="I63" i="13"/>
  <c r="J63" i="13"/>
  <c r="AB63" i="13" s="1"/>
  <c r="K63" i="13"/>
  <c r="L63" i="13"/>
  <c r="AD63" i="13" s="1"/>
  <c r="M63" i="13"/>
  <c r="AE63" i="13" s="1"/>
  <c r="N63" i="13"/>
  <c r="AF63" i="13" s="1"/>
  <c r="O63" i="13"/>
  <c r="AG63" i="13" s="1"/>
  <c r="P63" i="13"/>
  <c r="AH63" i="13" s="1"/>
  <c r="Q63" i="13"/>
  <c r="AI63" i="13" s="1"/>
  <c r="R63" i="13"/>
  <c r="AJ63" i="13" s="1"/>
  <c r="S63" i="13"/>
  <c r="AK63" i="13" s="1"/>
  <c r="T63" i="13"/>
  <c r="AL63" i="13" s="1"/>
  <c r="AA63" i="13"/>
  <c r="AC63" i="13"/>
  <c r="AO63" i="13"/>
  <c r="I64" i="13"/>
  <c r="J64" i="13"/>
  <c r="K64" i="13"/>
  <c r="L64" i="13"/>
  <c r="M64" i="13"/>
  <c r="AE64" i="13" s="1"/>
  <c r="N64" i="13"/>
  <c r="AF64" i="13" s="1"/>
  <c r="O64" i="13"/>
  <c r="AG64" i="13" s="1"/>
  <c r="P64" i="13"/>
  <c r="AH64" i="13" s="1"/>
  <c r="Q64" i="13"/>
  <c r="R64" i="13"/>
  <c r="S64" i="13"/>
  <c r="AK64" i="13" s="1"/>
  <c r="T64" i="13"/>
  <c r="AL64" i="13" s="1"/>
  <c r="AA64" i="13"/>
  <c r="AB64" i="13"/>
  <c r="AC64" i="13"/>
  <c r="AD64" i="13"/>
  <c r="AI64" i="13"/>
  <c r="AJ64" i="13"/>
  <c r="I65" i="13"/>
  <c r="AA65" i="13" s="1"/>
  <c r="J65" i="13"/>
  <c r="AB65" i="13" s="1"/>
  <c r="K65" i="13"/>
  <c r="AC65" i="13" s="1"/>
  <c r="L65" i="13"/>
  <c r="AD65" i="13" s="1"/>
  <c r="M65" i="13"/>
  <c r="AE65" i="13" s="1"/>
  <c r="N65" i="13"/>
  <c r="AF65" i="13" s="1"/>
  <c r="O65" i="13"/>
  <c r="AG65" i="13" s="1"/>
  <c r="P65" i="13"/>
  <c r="AH65" i="13" s="1"/>
  <c r="Q65" i="13"/>
  <c r="AI65" i="13" s="1"/>
  <c r="R65" i="13"/>
  <c r="S65" i="13"/>
  <c r="AK65" i="13" s="1"/>
  <c r="T65" i="13"/>
  <c r="AL65" i="13" s="1"/>
  <c r="AJ65" i="13"/>
  <c r="I66" i="13"/>
  <c r="AA66" i="13" s="1"/>
  <c r="J66" i="13"/>
  <c r="AB66" i="13" s="1"/>
  <c r="K66" i="13"/>
  <c r="AC66" i="13" s="1"/>
  <c r="L66" i="13"/>
  <c r="AD66" i="13" s="1"/>
  <c r="M66" i="13"/>
  <c r="N66" i="13"/>
  <c r="O66" i="13"/>
  <c r="AG66" i="13" s="1"/>
  <c r="P66" i="13"/>
  <c r="AH66" i="13" s="1"/>
  <c r="Q66" i="13"/>
  <c r="AI66" i="13" s="1"/>
  <c r="R66" i="13"/>
  <c r="AJ66" i="13" s="1"/>
  <c r="S66" i="13"/>
  <c r="AK66" i="13" s="1"/>
  <c r="T66" i="13"/>
  <c r="AL66" i="13" s="1"/>
  <c r="AE66" i="13"/>
  <c r="AF66" i="13"/>
  <c r="I67" i="13"/>
  <c r="AA67" i="13" s="1"/>
  <c r="J67" i="13"/>
  <c r="AB67" i="13" s="1"/>
  <c r="K67" i="13"/>
  <c r="L67" i="13"/>
  <c r="AD67" i="13" s="1"/>
  <c r="M67" i="13"/>
  <c r="AE67" i="13" s="1"/>
  <c r="N67" i="13"/>
  <c r="AF67" i="13" s="1"/>
  <c r="O67" i="13"/>
  <c r="AG67" i="13" s="1"/>
  <c r="P67" i="13"/>
  <c r="AH67" i="13" s="1"/>
  <c r="Q67" i="13"/>
  <c r="AI67" i="13" s="1"/>
  <c r="R67" i="13"/>
  <c r="AJ67" i="13" s="1"/>
  <c r="S67" i="13"/>
  <c r="T67" i="13"/>
  <c r="AC67" i="13"/>
  <c r="AK67" i="13"/>
  <c r="AL67" i="13"/>
  <c r="AO67" i="13"/>
  <c r="I68" i="13"/>
  <c r="J68" i="13"/>
  <c r="K68" i="13"/>
  <c r="AC68" i="13" s="1"/>
  <c r="L68" i="13"/>
  <c r="AD68" i="13" s="1"/>
  <c r="M68" i="13"/>
  <c r="AE68" i="13" s="1"/>
  <c r="N68" i="13"/>
  <c r="AF68" i="13" s="1"/>
  <c r="O68" i="13"/>
  <c r="AG68" i="13" s="1"/>
  <c r="P68" i="13"/>
  <c r="AH68" i="13" s="1"/>
  <c r="Q68" i="13"/>
  <c r="AI68" i="13" s="1"/>
  <c r="R68" i="13"/>
  <c r="AJ68" i="13" s="1"/>
  <c r="S68" i="13"/>
  <c r="AK68" i="13" s="1"/>
  <c r="T68" i="13"/>
  <c r="AL68" i="13" s="1"/>
  <c r="AA68" i="13"/>
  <c r="AB68" i="13"/>
  <c r="I69" i="13"/>
  <c r="J69" i="13"/>
  <c r="K69" i="13"/>
  <c r="AC69" i="13" s="1"/>
  <c r="L69" i="13"/>
  <c r="AD69" i="13" s="1"/>
  <c r="M69" i="13"/>
  <c r="AE69" i="13" s="1"/>
  <c r="N69" i="13"/>
  <c r="AF69" i="13" s="1"/>
  <c r="O69" i="13"/>
  <c r="P69" i="13"/>
  <c r="Q69" i="13"/>
  <c r="AI69" i="13" s="1"/>
  <c r="R69" i="13"/>
  <c r="AJ69" i="13" s="1"/>
  <c r="S69" i="13"/>
  <c r="AK69" i="13" s="1"/>
  <c r="T69" i="13"/>
  <c r="AL69" i="13" s="1"/>
  <c r="AA69" i="13"/>
  <c r="AB69" i="13"/>
  <c r="AG69" i="13"/>
  <c r="AH69" i="13"/>
  <c r="I70" i="13"/>
  <c r="AA70" i="13" s="1"/>
  <c r="J70" i="13"/>
  <c r="AB70" i="13" s="1"/>
  <c r="K70" i="13"/>
  <c r="AC70" i="13" s="1"/>
  <c r="L70" i="13"/>
  <c r="AD70" i="13" s="1"/>
  <c r="M70" i="13"/>
  <c r="N70" i="13"/>
  <c r="AF70" i="13" s="1"/>
  <c r="O70" i="13"/>
  <c r="AG70" i="13" s="1"/>
  <c r="P70" i="13"/>
  <c r="AH70" i="13" s="1"/>
  <c r="Q70" i="13"/>
  <c r="AI70" i="13" s="1"/>
  <c r="R70" i="13"/>
  <c r="AJ70" i="13" s="1"/>
  <c r="S70" i="13"/>
  <c r="T70" i="13"/>
  <c r="AL70" i="13" s="1"/>
  <c r="AE70" i="13"/>
  <c r="AK70" i="13"/>
  <c r="AO70" i="13"/>
  <c r="I71" i="13"/>
  <c r="J71" i="13"/>
  <c r="AB71" i="13" s="1"/>
  <c r="K71" i="13"/>
  <c r="AC71" i="13" s="1"/>
  <c r="L71" i="13"/>
  <c r="AD71" i="13" s="1"/>
  <c r="M71" i="13"/>
  <c r="AE71" i="13" s="1"/>
  <c r="N71" i="13"/>
  <c r="AF71" i="13" s="1"/>
  <c r="O71" i="13"/>
  <c r="AG71" i="13" s="1"/>
  <c r="P71" i="13"/>
  <c r="AH71" i="13" s="1"/>
  <c r="Q71" i="13"/>
  <c r="AI71" i="13" s="1"/>
  <c r="R71" i="13"/>
  <c r="AJ71" i="13" s="1"/>
  <c r="S71" i="13"/>
  <c r="AK71" i="13" s="1"/>
  <c r="T71" i="13"/>
  <c r="AL71" i="13" s="1"/>
  <c r="AA71" i="13"/>
  <c r="AO71" i="13"/>
  <c r="I72" i="13"/>
  <c r="J72" i="13"/>
  <c r="K72" i="13"/>
  <c r="L72" i="13"/>
  <c r="M72" i="13"/>
  <c r="AE72" i="13" s="1"/>
  <c r="N72" i="13"/>
  <c r="AF72" i="13" s="1"/>
  <c r="O72" i="13"/>
  <c r="AG72" i="13" s="1"/>
  <c r="P72" i="13"/>
  <c r="AH72" i="13" s="1"/>
  <c r="Q72" i="13"/>
  <c r="R72" i="13"/>
  <c r="S72" i="13"/>
  <c r="AK72" i="13" s="1"/>
  <c r="T72" i="13"/>
  <c r="AL72" i="13" s="1"/>
  <c r="AA72" i="13"/>
  <c r="AB72" i="13"/>
  <c r="AC72" i="13"/>
  <c r="AD72" i="13"/>
  <c r="AI72" i="13"/>
  <c r="AJ72" i="13"/>
  <c r="I73" i="13"/>
  <c r="AA73" i="13" s="1"/>
  <c r="J73" i="13"/>
  <c r="AB73" i="13" s="1"/>
  <c r="K73" i="13"/>
  <c r="AC73" i="13" s="1"/>
  <c r="L73" i="13"/>
  <c r="AD73" i="13" s="1"/>
  <c r="M73" i="13"/>
  <c r="AE73" i="13" s="1"/>
  <c r="N73" i="13"/>
  <c r="AF73" i="13" s="1"/>
  <c r="O73" i="13"/>
  <c r="AG73" i="13" s="1"/>
  <c r="P73" i="13"/>
  <c r="AH73" i="13" s="1"/>
  <c r="Q73" i="13"/>
  <c r="AI73" i="13" s="1"/>
  <c r="R73" i="13"/>
  <c r="AJ73" i="13" s="1"/>
  <c r="S73" i="13"/>
  <c r="AK73" i="13" s="1"/>
  <c r="T73" i="13"/>
  <c r="AL73" i="13" s="1"/>
  <c r="I74" i="13"/>
  <c r="AA74" i="13" s="1"/>
  <c r="J74" i="13"/>
  <c r="AB74" i="13" s="1"/>
  <c r="K74" i="13"/>
  <c r="AC74" i="13" s="1"/>
  <c r="L74" i="13"/>
  <c r="AD74" i="13" s="1"/>
  <c r="M74" i="13"/>
  <c r="AE74" i="13" s="1"/>
  <c r="N74" i="13"/>
  <c r="O74" i="13"/>
  <c r="P74" i="13"/>
  <c r="AH74" i="13" s="1"/>
  <c r="Q74" i="13"/>
  <c r="AI74" i="13" s="1"/>
  <c r="R74" i="13"/>
  <c r="AJ74" i="13" s="1"/>
  <c r="S74" i="13"/>
  <c r="AK74" i="13" s="1"/>
  <c r="T74" i="13"/>
  <c r="AL74" i="13" s="1"/>
  <c r="AF74" i="13"/>
  <c r="AG74" i="13"/>
  <c r="I75" i="13"/>
  <c r="AA75" i="13" s="1"/>
  <c r="J75" i="13"/>
  <c r="AB75" i="13" s="1"/>
  <c r="K75" i="13"/>
  <c r="AC75" i="13" s="1"/>
  <c r="L75" i="13"/>
  <c r="AD75" i="13" s="1"/>
  <c r="M75" i="13"/>
  <c r="AE75" i="13" s="1"/>
  <c r="N75" i="13"/>
  <c r="AF75" i="13" s="1"/>
  <c r="O75" i="13"/>
  <c r="AG75" i="13" s="1"/>
  <c r="P75" i="13"/>
  <c r="AH75" i="13" s="1"/>
  <c r="Q75" i="13"/>
  <c r="AI75" i="13" s="1"/>
  <c r="R75" i="13"/>
  <c r="AJ75" i="13" s="1"/>
  <c r="S75" i="13"/>
  <c r="AK75" i="13" s="1"/>
  <c r="T75" i="13"/>
  <c r="AL75" i="13"/>
  <c r="AO75" i="13"/>
  <c r="I76" i="13"/>
  <c r="AA76" i="13" s="1"/>
  <c r="J76" i="13"/>
  <c r="K76" i="13"/>
  <c r="AC76" i="13" s="1"/>
  <c r="L76" i="13"/>
  <c r="AD76" i="13" s="1"/>
  <c r="M76" i="13"/>
  <c r="AE76" i="13" s="1"/>
  <c r="N76" i="13"/>
  <c r="O76" i="13"/>
  <c r="AG76" i="13" s="1"/>
  <c r="P76" i="13"/>
  <c r="AH76" i="13" s="1"/>
  <c r="Q76" i="13"/>
  <c r="AI76" i="13" s="1"/>
  <c r="R76" i="13"/>
  <c r="S76" i="13"/>
  <c r="AK76" i="13" s="1"/>
  <c r="T76" i="13"/>
  <c r="AL76" i="13" s="1"/>
  <c r="AB76" i="13"/>
  <c r="AF76" i="13"/>
  <c r="AJ76" i="13"/>
  <c r="I77" i="13"/>
  <c r="AA77" i="13" s="1"/>
  <c r="J77" i="13"/>
  <c r="AB77" i="13" s="1"/>
  <c r="K77" i="13"/>
  <c r="AC77" i="13" s="1"/>
  <c r="L77" i="13"/>
  <c r="AD77" i="13" s="1"/>
  <c r="M77" i="13"/>
  <c r="AE77" i="13" s="1"/>
  <c r="N77" i="13"/>
  <c r="AF77" i="13" s="1"/>
  <c r="O77" i="13"/>
  <c r="AG77" i="13" s="1"/>
  <c r="P77" i="13"/>
  <c r="AH77" i="13" s="1"/>
  <c r="Q77" i="13"/>
  <c r="AI77" i="13" s="1"/>
  <c r="R77" i="13"/>
  <c r="AJ77" i="13" s="1"/>
  <c r="S77" i="13"/>
  <c r="AK77" i="13" s="1"/>
  <c r="T77" i="13"/>
  <c r="AL77" i="13"/>
  <c r="I78" i="13"/>
  <c r="J78" i="13"/>
  <c r="K78" i="13"/>
  <c r="L78" i="13"/>
  <c r="AD78" i="13" s="1"/>
  <c r="M78" i="13"/>
  <c r="AE78" i="13" s="1"/>
  <c r="N78" i="13"/>
  <c r="AF78" i="13" s="1"/>
  <c r="O78" i="13"/>
  <c r="AG78" i="13" s="1"/>
  <c r="P78" i="13"/>
  <c r="Q78" i="13"/>
  <c r="R78" i="13"/>
  <c r="S78" i="13"/>
  <c r="T78" i="13"/>
  <c r="AL78" i="13" s="1"/>
  <c r="AA78" i="13"/>
  <c r="AB78" i="13"/>
  <c r="AC78" i="13"/>
  <c r="AH78" i="13"/>
  <c r="AI78" i="13"/>
  <c r="AJ78" i="13"/>
  <c r="AK78" i="13"/>
  <c r="AO78" i="13"/>
  <c r="I79" i="13"/>
  <c r="J79" i="13"/>
  <c r="AB79" i="13" s="1"/>
  <c r="K79" i="13"/>
  <c r="AC79" i="13" s="1"/>
  <c r="L79" i="13"/>
  <c r="AD79" i="13" s="1"/>
  <c r="M79" i="13"/>
  <c r="AE79" i="13" s="1"/>
  <c r="N79" i="13"/>
  <c r="O79" i="13"/>
  <c r="P79" i="13"/>
  <c r="Q79" i="13"/>
  <c r="R79" i="13"/>
  <c r="AJ79" i="13" s="1"/>
  <c r="S79" i="13"/>
  <c r="AK79" i="13" s="1"/>
  <c r="T79" i="13"/>
  <c r="AL79" i="13" s="1"/>
  <c r="AA79" i="13"/>
  <c r="AF79" i="13"/>
  <c r="AG79" i="13"/>
  <c r="AH79" i="13"/>
  <c r="AI79" i="13"/>
  <c r="AO79" i="13"/>
  <c r="I80" i="13"/>
  <c r="AA80" i="13" s="1"/>
  <c r="J80" i="13"/>
  <c r="AB80" i="13" s="1"/>
  <c r="K80" i="13"/>
  <c r="AC80" i="13" s="1"/>
  <c r="L80" i="13"/>
  <c r="AD80" i="13" s="1"/>
  <c r="M80" i="13"/>
  <c r="AE80" i="13" s="1"/>
  <c r="N80" i="13"/>
  <c r="AF80" i="13" s="1"/>
  <c r="O80" i="13"/>
  <c r="AG80" i="13" s="1"/>
  <c r="P80" i="13"/>
  <c r="AH80" i="13" s="1"/>
  <c r="Q80" i="13"/>
  <c r="AI80" i="13" s="1"/>
  <c r="R80" i="13"/>
  <c r="AJ80" i="13" s="1"/>
  <c r="S80" i="13"/>
  <c r="AK80" i="13" s="1"/>
  <c r="T80" i="13"/>
  <c r="AL80" i="13" s="1"/>
  <c r="I81" i="13"/>
  <c r="AA81" i="13" s="1"/>
  <c r="J81" i="13"/>
  <c r="AB81" i="13" s="1"/>
  <c r="K81" i="13"/>
  <c r="AC81" i="13" s="1"/>
  <c r="L81" i="13"/>
  <c r="AD81" i="13" s="1"/>
  <c r="M81" i="13"/>
  <c r="AE81" i="13" s="1"/>
  <c r="N81" i="13"/>
  <c r="AF81" i="13" s="1"/>
  <c r="O81" i="13"/>
  <c r="AG81" i="13" s="1"/>
  <c r="P81" i="13"/>
  <c r="AH81" i="13" s="1"/>
  <c r="Q81" i="13"/>
  <c r="AI81" i="13" s="1"/>
  <c r="R81" i="13"/>
  <c r="AJ81" i="13" s="1"/>
  <c r="S81" i="13"/>
  <c r="AK81" i="13" s="1"/>
  <c r="T81" i="13"/>
  <c r="AL81" i="13" s="1"/>
  <c r="AO81" i="13"/>
  <c r="I82" i="13"/>
  <c r="J82" i="13"/>
  <c r="K82" i="13"/>
  <c r="L82" i="13"/>
  <c r="AD82" i="13" s="1"/>
  <c r="M82" i="13"/>
  <c r="AE82" i="13" s="1"/>
  <c r="N82" i="13"/>
  <c r="AF82" i="13" s="1"/>
  <c r="O82" i="13"/>
  <c r="AG82" i="13" s="1"/>
  <c r="P82" i="13"/>
  <c r="Q82" i="13"/>
  <c r="R82" i="13"/>
  <c r="S82" i="13"/>
  <c r="T82" i="13"/>
  <c r="AL82" i="13" s="1"/>
  <c r="AA82" i="13"/>
  <c r="AB82" i="13"/>
  <c r="AC82" i="13"/>
  <c r="AH82" i="13"/>
  <c r="AI82" i="13"/>
  <c r="AJ82" i="13"/>
  <c r="AK82" i="13"/>
  <c r="I83" i="13"/>
  <c r="J83" i="13"/>
  <c r="AB83" i="13" s="1"/>
  <c r="K83" i="13"/>
  <c r="AC83" i="13" s="1"/>
  <c r="L83" i="13"/>
  <c r="AD83" i="13" s="1"/>
  <c r="M83" i="13"/>
  <c r="AE83" i="13" s="1"/>
  <c r="N83" i="13"/>
  <c r="O83" i="13"/>
  <c r="P83" i="13"/>
  <c r="AH83" i="13" s="1"/>
  <c r="Q83" i="13"/>
  <c r="AI83" i="13" s="1"/>
  <c r="R83" i="13"/>
  <c r="AJ83" i="13" s="1"/>
  <c r="S83" i="13"/>
  <c r="AK83" i="13" s="1"/>
  <c r="T83" i="13"/>
  <c r="AL83" i="13" s="1"/>
  <c r="AA83" i="13"/>
  <c r="AF83" i="13"/>
  <c r="AG83" i="13"/>
  <c r="AO83" i="13"/>
  <c r="I84" i="13"/>
  <c r="AA84" i="13" s="1"/>
  <c r="J84" i="13"/>
  <c r="AB84" i="13" s="1"/>
  <c r="K84" i="13"/>
  <c r="AC84" i="13" s="1"/>
  <c r="L84" i="13"/>
  <c r="AD84" i="13" s="1"/>
  <c r="M84" i="13"/>
  <c r="AE84" i="13" s="1"/>
  <c r="N84" i="13"/>
  <c r="AF84" i="13" s="1"/>
  <c r="O84" i="13"/>
  <c r="AG84" i="13" s="1"/>
  <c r="P84" i="13"/>
  <c r="AH84" i="13" s="1"/>
  <c r="Q84" i="13"/>
  <c r="AI84" i="13" s="1"/>
  <c r="R84" i="13"/>
  <c r="AJ84" i="13" s="1"/>
  <c r="S84" i="13"/>
  <c r="AK84" i="13" s="1"/>
  <c r="T84" i="13"/>
  <c r="AL84" i="13" s="1"/>
  <c r="I85" i="13"/>
  <c r="AA85" i="13" s="1"/>
  <c r="J85" i="13"/>
  <c r="AB85" i="13" s="1"/>
  <c r="K85" i="13"/>
  <c r="AC85" i="13" s="1"/>
  <c r="L85" i="13"/>
  <c r="AD85" i="13" s="1"/>
  <c r="M85" i="13"/>
  <c r="N85" i="13"/>
  <c r="AF85" i="13" s="1"/>
  <c r="O85" i="13"/>
  <c r="AG85" i="13" s="1"/>
  <c r="P85" i="13"/>
  <c r="AH85" i="13" s="1"/>
  <c r="Q85" i="13"/>
  <c r="AI85" i="13" s="1"/>
  <c r="R85" i="13"/>
  <c r="S85" i="13"/>
  <c r="AK85" i="13" s="1"/>
  <c r="T85" i="13"/>
  <c r="AL85" i="13" s="1"/>
  <c r="AE85" i="13"/>
  <c r="AJ85" i="13"/>
  <c r="I86" i="13"/>
  <c r="J86" i="13"/>
  <c r="AB86" i="13" s="1"/>
  <c r="K86" i="13"/>
  <c r="L86" i="13"/>
  <c r="AD86" i="13" s="1"/>
  <c r="M86" i="13"/>
  <c r="AE86" i="13" s="1"/>
  <c r="N86" i="13"/>
  <c r="AF86" i="13" s="1"/>
  <c r="O86" i="13"/>
  <c r="AG86" i="13" s="1"/>
  <c r="P86" i="13"/>
  <c r="AH86" i="13" s="1"/>
  <c r="Q86" i="13"/>
  <c r="AI86" i="13" s="1"/>
  <c r="R86" i="13"/>
  <c r="AJ86" i="13" s="1"/>
  <c r="S86" i="13"/>
  <c r="AK86" i="13" s="1"/>
  <c r="T86" i="13"/>
  <c r="AL86" i="13" s="1"/>
  <c r="AA86" i="13"/>
  <c r="AC86" i="13"/>
  <c r="AO86" i="13"/>
  <c r="I87" i="13"/>
  <c r="J87" i="13"/>
  <c r="AB87" i="13" s="1"/>
  <c r="K87" i="13"/>
  <c r="AC87" i="13" s="1"/>
  <c r="L87" i="13"/>
  <c r="AD87" i="13" s="1"/>
  <c r="M87" i="13"/>
  <c r="AE87" i="13" s="1"/>
  <c r="N87" i="13"/>
  <c r="O87" i="13"/>
  <c r="P87" i="13"/>
  <c r="AH87" i="13" s="1"/>
  <c r="Q87" i="13"/>
  <c r="AI87" i="13" s="1"/>
  <c r="R87" i="13"/>
  <c r="AJ87" i="13" s="1"/>
  <c r="S87" i="13"/>
  <c r="AK87" i="13" s="1"/>
  <c r="T87" i="13"/>
  <c r="AA87" i="13"/>
  <c r="AF87" i="13"/>
  <c r="AG87" i="13"/>
  <c r="AL87" i="13"/>
  <c r="AO87" i="13"/>
  <c r="I88" i="13"/>
  <c r="AA88" i="13" s="1"/>
  <c r="J88" i="13"/>
  <c r="AB88" i="13" s="1"/>
  <c r="K88" i="13"/>
  <c r="AC88" i="13" s="1"/>
  <c r="L88" i="13"/>
  <c r="AD88" i="13" s="1"/>
  <c r="M88" i="13"/>
  <c r="N88" i="13"/>
  <c r="O88" i="13"/>
  <c r="AG88" i="13" s="1"/>
  <c r="P88" i="13"/>
  <c r="AH88" i="13" s="1"/>
  <c r="Q88" i="13"/>
  <c r="AI88" i="13" s="1"/>
  <c r="R88" i="13"/>
  <c r="AJ88" i="13" s="1"/>
  <c r="S88" i="13"/>
  <c r="AK88" i="13" s="1"/>
  <c r="T88" i="13"/>
  <c r="AL88" i="13" s="1"/>
  <c r="AE88" i="13"/>
  <c r="AF88" i="13"/>
  <c r="I89" i="13"/>
  <c r="AA89" i="13" s="1"/>
  <c r="J89" i="13"/>
  <c r="AB89" i="13" s="1"/>
  <c r="K89" i="13"/>
  <c r="AC89" i="13" s="1"/>
  <c r="L89" i="13"/>
  <c r="AD89" i="13" s="1"/>
  <c r="M89" i="13"/>
  <c r="AE89" i="13" s="1"/>
  <c r="N89" i="13"/>
  <c r="AF89" i="13" s="1"/>
  <c r="O89" i="13"/>
  <c r="AG89" i="13" s="1"/>
  <c r="P89" i="13"/>
  <c r="AH89" i="13" s="1"/>
  <c r="Q89" i="13"/>
  <c r="AI89" i="13" s="1"/>
  <c r="R89" i="13"/>
  <c r="S89" i="13"/>
  <c r="AK89" i="13" s="1"/>
  <c r="T89" i="13"/>
  <c r="AL89" i="13" s="1"/>
  <c r="AJ89" i="13"/>
  <c r="AO89" i="13"/>
  <c r="I90" i="13"/>
  <c r="J90" i="13"/>
  <c r="K90" i="13"/>
  <c r="L90" i="13"/>
  <c r="AD90" i="13" s="1"/>
  <c r="M90" i="13"/>
  <c r="AE90" i="13" s="1"/>
  <c r="N90" i="13"/>
  <c r="AF90" i="13" s="1"/>
  <c r="O90" i="13"/>
  <c r="AG90" i="13" s="1"/>
  <c r="P90" i="13"/>
  <c r="Q90" i="13"/>
  <c r="R90" i="13"/>
  <c r="S90" i="13"/>
  <c r="T90" i="13"/>
  <c r="AL90" i="13" s="1"/>
  <c r="AA90" i="13"/>
  <c r="AB90" i="13"/>
  <c r="AC90" i="13"/>
  <c r="AH90" i="13"/>
  <c r="AI90" i="13"/>
  <c r="AJ90" i="13"/>
  <c r="AK90" i="13"/>
  <c r="AO90" i="13"/>
  <c r="I91" i="13"/>
  <c r="J91" i="13"/>
  <c r="AB91" i="13" s="1"/>
  <c r="K91" i="13"/>
  <c r="AC91" i="13" s="1"/>
  <c r="L91" i="13"/>
  <c r="AD91" i="13" s="1"/>
  <c r="M91" i="13"/>
  <c r="AE91" i="13" s="1"/>
  <c r="N91" i="13"/>
  <c r="O91" i="13"/>
  <c r="P91" i="13"/>
  <c r="AH91" i="13" s="1"/>
  <c r="Q91" i="13"/>
  <c r="AI91" i="13" s="1"/>
  <c r="R91" i="13"/>
  <c r="AJ91" i="13" s="1"/>
  <c r="S91" i="13"/>
  <c r="AK91" i="13" s="1"/>
  <c r="T91" i="13"/>
  <c r="AL91" i="13" s="1"/>
  <c r="AA91" i="13"/>
  <c r="AF91" i="13"/>
  <c r="AG91" i="13"/>
  <c r="AO91" i="13"/>
  <c r="I92" i="13"/>
  <c r="AA92" i="13" s="1"/>
  <c r="J92" i="13"/>
  <c r="AB92" i="13" s="1"/>
  <c r="K92" i="13"/>
  <c r="AC92" i="13" s="1"/>
  <c r="L92" i="13"/>
  <c r="AD92" i="13" s="1"/>
  <c r="M92" i="13"/>
  <c r="N92" i="13"/>
  <c r="AF92" i="13" s="1"/>
  <c r="O92" i="13"/>
  <c r="AG92" i="13" s="1"/>
  <c r="P92" i="13"/>
  <c r="AH92" i="13" s="1"/>
  <c r="Q92" i="13"/>
  <c r="AI92" i="13" s="1"/>
  <c r="R92" i="13"/>
  <c r="AJ92" i="13" s="1"/>
  <c r="S92" i="13"/>
  <c r="AK92" i="13" s="1"/>
  <c r="T92" i="13"/>
  <c r="AL92" i="13" s="1"/>
  <c r="AE92" i="13"/>
  <c r="I93" i="13"/>
  <c r="AA93" i="13" s="1"/>
  <c r="J93" i="13"/>
  <c r="AB93" i="13" s="1"/>
  <c r="K93" i="13"/>
  <c r="AC93" i="13" s="1"/>
  <c r="L93" i="13"/>
  <c r="AD93" i="13" s="1"/>
  <c r="M93" i="13"/>
  <c r="AE93" i="13" s="1"/>
  <c r="N93" i="13"/>
  <c r="AF93" i="13" s="1"/>
  <c r="O93" i="13"/>
  <c r="AG93" i="13" s="1"/>
  <c r="P93" i="13"/>
  <c r="AH93" i="13" s="1"/>
  <c r="Q93" i="13"/>
  <c r="AI93" i="13" s="1"/>
  <c r="R93" i="13"/>
  <c r="S93" i="13"/>
  <c r="AK93" i="13" s="1"/>
  <c r="T93" i="13"/>
  <c r="AL93" i="13" s="1"/>
  <c r="AJ93" i="13"/>
  <c r="I94" i="13"/>
  <c r="J94" i="13"/>
  <c r="AB94" i="13" s="1"/>
  <c r="K94" i="13"/>
  <c r="AC94" i="13" s="1"/>
  <c r="L94" i="13"/>
  <c r="AD94" i="13" s="1"/>
  <c r="M94" i="13"/>
  <c r="AE94" i="13" s="1"/>
  <c r="N94" i="13"/>
  <c r="AF94" i="13" s="1"/>
  <c r="O94" i="13"/>
  <c r="AG94" i="13" s="1"/>
  <c r="P94" i="13"/>
  <c r="AH94" i="13" s="1"/>
  <c r="Q94" i="13"/>
  <c r="R94" i="13"/>
  <c r="AJ94" i="13" s="1"/>
  <c r="S94" i="13"/>
  <c r="AK94" i="13" s="1"/>
  <c r="T94" i="13"/>
  <c r="AL94" i="13" s="1"/>
  <c r="AA94" i="13"/>
  <c r="AI94" i="13"/>
  <c r="AO94" i="13"/>
  <c r="I95" i="13"/>
  <c r="J95" i="13"/>
  <c r="AB95" i="13" s="1"/>
  <c r="K95" i="13"/>
  <c r="AC95" i="13" s="1"/>
  <c r="L95" i="13"/>
  <c r="AD95" i="13" s="1"/>
  <c r="M95" i="13"/>
  <c r="AE95" i="13" s="1"/>
  <c r="N95" i="13"/>
  <c r="O95" i="13"/>
  <c r="P95" i="13"/>
  <c r="AH95" i="13" s="1"/>
  <c r="Q95" i="13"/>
  <c r="AI95" i="13" s="1"/>
  <c r="R95" i="13"/>
  <c r="AJ95" i="13" s="1"/>
  <c r="S95" i="13"/>
  <c r="AK95" i="13" s="1"/>
  <c r="T95" i="13"/>
  <c r="AL95" i="13" s="1"/>
  <c r="AA95" i="13"/>
  <c r="AF95" i="13"/>
  <c r="AG95" i="13"/>
  <c r="AO95" i="13"/>
  <c r="I96" i="13"/>
  <c r="AA96" i="13" s="1"/>
  <c r="J96" i="13"/>
  <c r="AB96" i="13" s="1"/>
  <c r="K96" i="13"/>
  <c r="AC96" i="13" s="1"/>
  <c r="L96" i="13"/>
  <c r="AD96" i="13" s="1"/>
  <c r="M96" i="13"/>
  <c r="AE96" i="13" s="1"/>
  <c r="N96" i="13"/>
  <c r="AF96" i="13" s="1"/>
  <c r="O96" i="13"/>
  <c r="AG96" i="13" s="1"/>
  <c r="P96" i="13"/>
  <c r="AH96" i="13" s="1"/>
  <c r="Q96" i="13"/>
  <c r="AI96" i="13" s="1"/>
  <c r="R96" i="13"/>
  <c r="AJ96" i="13" s="1"/>
  <c r="S96" i="13"/>
  <c r="AK96" i="13" s="1"/>
  <c r="T96" i="13"/>
  <c r="AL96" i="13" s="1"/>
  <c r="I97" i="13"/>
  <c r="AA97" i="13" s="1"/>
  <c r="J97" i="13"/>
  <c r="AB97" i="13" s="1"/>
  <c r="K97" i="13"/>
  <c r="AC97" i="13" s="1"/>
  <c r="L97" i="13"/>
  <c r="AD97" i="13" s="1"/>
  <c r="M97" i="13"/>
  <c r="AE97" i="13" s="1"/>
  <c r="N97" i="13"/>
  <c r="AF97" i="13" s="1"/>
  <c r="O97" i="13"/>
  <c r="AG97" i="13" s="1"/>
  <c r="P97" i="13"/>
  <c r="AH97" i="13" s="1"/>
  <c r="Q97" i="13"/>
  <c r="AI97" i="13" s="1"/>
  <c r="R97" i="13"/>
  <c r="S97" i="13"/>
  <c r="AK97" i="13" s="1"/>
  <c r="T97" i="13"/>
  <c r="AL97" i="13" s="1"/>
  <c r="AJ97" i="13"/>
  <c r="AO97" i="13"/>
  <c r="I98" i="13"/>
  <c r="J98" i="13"/>
  <c r="AB98" i="13" s="1"/>
  <c r="K98" i="13"/>
  <c r="L98" i="13"/>
  <c r="AD98" i="13" s="1"/>
  <c r="M98" i="13"/>
  <c r="AE98" i="13" s="1"/>
  <c r="N98" i="13"/>
  <c r="AF98" i="13" s="1"/>
  <c r="O98" i="13"/>
  <c r="AG98" i="13" s="1"/>
  <c r="P98" i="13"/>
  <c r="AH98" i="13" s="1"/>
  <c r="Q98" i="13"/>
  <c r="AI98" i="13" s="1"/>
  <c r="R98" i="13"/>
  <c r="AJ98" i="13" s="1"/>
  <c r="S98" i="13"/>
  <c r="AK98" i="13" s="1"/>
  <c r="T98" i="13"/>
  <c r="AL98" i="13" s="1"/>
  <c r="AA98" i="13"/>
  <c r="AC98" i="13"/>
  <c r="AO98" i="13"/>
  <c r="I99" i="13"/>
  <c r="J99" i="13"/>
  <c r="AB99" i="13" s="1"/>
  <c r="K99" i="13"/>
  <c r="AC99" i="13" s="1"/>
  <c r="L99" i="13"/>
  <c r="AD99" i="13" s="1"/>
  <c r="M99" i="13"/>
  <c r="AE99" i="13" s="1"/>
  <c r="N99" i="13"/>
  <c r="O99" i="13"/>
  <c r="P99" i="13"/>
  <c r="AH99" i="13" s="1"/>
  <c r="Q99" i="13"/>
  <c r="AI99" i="13" s="1"/>
  <c r="R99" i="13"/>
  <c r="AJ99" i="13" s="1"/>
  <c r="S99" i="13"/>
  <c r="AK99" i="13" s="1"/>
  <c r="T99" i="13"/>
  <c r="AL99" i="13" s="1"/>
  <c r="AA99" i="13"/>
  <c r="AF99" i="13"/>
  <c r="AG99" i="13"/>
  <c r="AO99" i="13"/>
  <c r="I100" i="13"/>
  <c r="AA100" i="13" s="1"/>
  <c r="J100" i="13"/>
  <c r="AB100" i="13" s="1"/>
  <c r="K100" i="13"/>
  <c r="AC100" i="13" s="1"/>
  <c r="L100" i="13"/>
  <c r="AD100" i="13" s="1"/>
  <c r="M100" i="13"/>
  <c r="AE100" i="13" s="1"/>
  <c r="N100" i="13"/>
  <c r="AF100" i="13" s="1"/>
  <c r="O100" i="13"/>
  <c r="P100" i="13"/>
  <c r="AH100" i="13" s="1"/>
  <c r="Q100" i="13"/>
  <c r="AI100" i="13" s="1"/>
  <c r="R100" i="13"/>
  <c r="AJ100" i="13" s="1"/>
  <c r="S100" i="13"/>
  <c r="AK100" i="13" s="1"/>
  <c r="T100" i="13"/>
  <c r="AL100" i="13" s="1"/>
  <c r="AG100" i="13"/>
  <c r="I101" i="13"/>
  <c r="AA101" i="13" s="1"/>
  <c r="J101" i="13"/>
  <c r="K101" i="13"/>
  <c r="AC101" i="13" s="1"/>
  <c r="L101" i="13"/>
  <c r="AD101" i="13" s="1"/>
  <c r="M101" i="13"/>
  <c r="AE101" i="13" s="1"/>
  <c r="N101" i="13"/>
  <c r="AF101" i="13" s="1"/>
  <c r="O101" i="13"/>
  <c r="AG101" i="13" s="1"/>
  <c r="P101" i="13"/>
  <c r="AH101" i="13" s="1"/>
  <c r="Q101" i="13"/>
  <c r="AI101" i="13" s="1"/>
  <c r="R101" i="13"/>
  <c r="S101" i="13"/>
  <c r="AK101" i="13" s="1"/>
  <c r="T101" i="13"/>
  <c r="AL101" i="13" s="1"/>
  <c r="AB101" i="13"/>
  <c r="AJ101" i="13"/>
  <c r="I102" i="13"/>
  <c r="J102" i="13"/>
  <c r="K102" i="13"/>
  <c r="L102" i="13"/>
  <c r="AD102" i="13" s="1"/>
  <c r="M102" i="13"/>
  <c r="AE102" i="13" s="1"/>
  <c r="N102" i="13"/>
  <c r="AF102" i="13" s="1"/>
  <c r="O102" i="13"/>
  <c r="AG102" i="13" s="1"/>
  <c r="P102" i="13"/>
  <c r="Q102" i="13"/>
  <c r="R102" i="13"/>
  <c r="AJ102" i="13" s="1"/>
  <c r="S102" i="13"/>
  <c r="T102" i="13"/>
  <c r="AL102" i="13" s="1"/>
  <c r="AA102" i="13"/>
  <c r="AB102" i="13"/>
  <c r="AC102" i="13"/>
  <c r="AH102" i="13"/>
  <c r="AI102" i="13"/>
  <c r="AK102" i="13"/>
  <c r="AO102" i="13"/>
  <c r="I103" i="13"/>
  <c r="J103" i="13"/>
  <c r="AB103" i="13" s="1"/>
  <c r="K103" i="13"/>
  <c r="AC103" i="13" s="1"/>
  <c r="L103" i="13"/>
  <c r="AD103" i="13" s="1"/>
  <c r="M103" i="13"/>
  <c r="AE103" i="13" s="1"/>
  <c r="N103" i="13"/>
  <c r="O103" i="13"/>
  <c r="P103" i="13"/>
  <c r="Q103" i="13"/>
  <c r="R103" i="13"/>
  <c r="AJ103" i="13" s="1"/>
  <c r="S103" i="13"/>
  <c r="AK103" i="13" s="1"/>
  <c r="T103" i="13"/>
  <c r="AL103" i="13" s="1"/>
  <c r="AA103" i="13"/>
  <c r="AF103" i="13"/>
  <c r="AG103" i="13"/>
  <c r="AH103" i="13"/>
  <c r="AI103" i="13"/>
  <c r="AO103" i="13"/>
  <c r="I104" i="13"/>
  <c r="AA104" i="13" s="1"/>
  <c r="J104" i="13"/>
  <c r="K104" i="13"/>
  <c r="AC104" i="13" s="1"/>
  <c r="L104" i="13"/>
  <c r="AD104" i="13" s="1"/>
  <c r="M104" i="13"/>
  <c r="AE104" i="13" s="1"/>
  <c r="N104" i="13"/>
  <c r="AF104" i="13" s="1"/>
  <c r="O104" i="13"/>
  <c r="P104" i="13"/>
  <c r="AH104" i="13" s="1"/>
  <c r="Q104" i="13"/>
  <c r="AI104" i="13" s="1"/>
  <c r="R104" i="13"/>
  <c r="AJ104" i="13" s="1"/>
  <c r="S104" i="13"/>
  <c r="AK104" i="13" s="1"/>
  <c r="T104" i="13"/>
  <c r="AL104" i="13" s="1"/>
  <c r="AB104" i="13"/>
  <c r="AG104" i="13"/>
  <c r="I105" i="13"/>
  <c r="AA105" i="13" s="1"/>
  <c r="J105" i="13"/>
  <c r="K105" i="13"/>
  <c r="AC105" i="13" s="1"/>
  <c r="L105" i="13"/>
  <c r="AD105" i="13" s="1"/>
  <c r="M105" i="13"/>
  <c r="AE105" i="13" s="1"/>
  <c r="N105" i="13"/>
  <c r="AF105" i="13" s="1"/>
  <c r="O105" i="13"/>
  <c r="AG105" i="13" s="1"/>
  <c r="P105" i="13"/>
  <c r="AH105" i="13" s="1"/>
  <c r="Q105" i="13"/>
  <c r="AI105" i="13" s="1"/>
  <c r="R105" i="13"/>
  <c r="S105" i="13"/>
  <c r="AK105" i="13" s="1"/>
  <c r="T105" i="13"/>
  <c r="AL105" i="13" s="1"/>
  <c r="AB105" i="13"/>
  <c r="AJ105" i="13"/>
  <c r="AO105" i="13"/>
  <c r="I106" i="13"/>
  <c r="J106" i="13"/>
  <c r="AB106" i="13" s="1"/>
  <c r="K106" i="13"/>
  <c r="L106" i="13"/>
  <c r="AD106" i="13" s="1"/>
  <c r="M106" i="13"/>
  <c r="AE106" i="13" s="1"/>
  <c r="N106" i="13"/>
  <c r="AF106" i="13" s="1"/>
  <c r="O106" i="13"/>
  <c r="AG106" i="13" s="1"/>
  <c r="P106" i="13"/>
  <c r="AH106" i="13" s="1"/>
  <c r="Q106" i="13"/>
  <c r="AI106" i="13" s="1"/>
  <c r="R106" i="13"/>
  <c r="AJ106" i="13" s="1"/>
  <c r="S106" i="13"/>
  <c r="T106" i="13"/>
  <c r="AL106" i="13" s="1"/>
  <c r="AA106" i="13"/>
  <c r="AC106" i="13"/>
  <c r="AK106" i="13"/>
  <c r="AO106" i="13"/>
  <c r="I107" i="13"/>
  <c r="J107" i="13"/>
  <c r="AB107" i="13" s="1"/>
  <c r="K107" i="13"/>
  <c r="AC107" i="13" s="1"/>
  <c r="L107" i="13"/>
  <c r="M107" i="13"/>
  <c r="AE107" i="13" s="1"/>
  <c r="N107" i="13"/>
  <c r="AF107" i="13" s="1"/>
  <c r="O107" i="13"/>
  <c r="AG107" i="13" s="1"/>
  <c r="P107" i="13"/>
  <c r="AH107" i="13" s="1"/>
  <c r="Q107" i="13"/>
  <c r="AI107" i="13" s="1"/>
  <c r="R107" i="13"/>
  <c r="AJ107" i="13" s="1"/>
  <c r="S107" i="13"/>
  <c r="AK107" i="13" s="1"/>
  <c r="T107" i="13"/>
  <c r="AL107" i="13" s="1"/>
  <c r="AA107" i="13"/>
  <c r="AD107" i="13"/>
  <c r="AO107" i="13"/>
  <c r="AP112" i="13"/>
  <c r="AO113" i="13"/>
  <c r="AP113" i="13"/>
  <c r="AP114" i="13"/>
  <c r="AO115" i="13"/>
  <c r="AP115" i="13"/>
  <c r="AO116" i="13"/>
  <c r="AP116" i="13"/>
  <c r="AO117" i="13"/>
  <c r="AP117" i="13"/>
  <c r="AP118" i="13"/>
  <c r="AO119" i="13"/>
  <c r="AP119" i="13"/>
  <c r="AO120" i="13"/>
  <c r="AP120" i="13"/>
  <c r="AO121" i="13"/>
  <c r="AP121" i="13"/>
  <c r="AP122" i="13"/>
  <c r="AO123" i="13"/>
  <c r="AP123" i="13"/>
  <c r="AO124" i="13"/>
  <c r="AP124" i="13"/>
  <c r="AO125" i="13"/>
  <c r="AP125" i="13"/>
  <c r="AP126" i="13"/>
  <c r="AO127" i="13"/>
  <c r="AP127" i="13"/>
  <c r="AO128" i="13"/>
  <c r="AP128" i="13"/>
  <c r="AO129" i="13"/>
  <c r="AP129" i="13"/>
  <c r="AP130" i="13"/>
  <c r="AO131" i="13"/>
  <c r="AP131" i="13"/>
  <c r="AO132" i="13"/>
  <c r="AP132" i="13"/>
  <c r="AO133" i="13"/>
  <c r="AP133" i="13"/>
  <c r="AP134" i="13"/>
  <c r="AO135" i="13"/>
  <c r="AP135" i="13"/>
  <c r="AO136" i="13"/>
  <c r="AP136" i="13"/>
  <c r="AO137" i="13"/>
  <c r="AP137" i="13"/>
  <c r="AP138" i="13"/>
  <c r="AO139" i="13"/>
  <c r="AP139" i="13"/>
  <c r="AO140" i="13"/>
  <c r="AP140" i="13"/>
  <c r="AO141" i="13"/>
  <c r="AP141" i="13"/>
  <c r="AP142" i="13"/>
  <c r="AO143" i="13"/>
  <c r="AP143" i="13"/>
  <c r="AO144" i="13"/>
  <c r="AP144" i="13"/>
  <c r="AO145" i="13"/>
  <c r="AP145" i="13"/>
  <c r="AP146" i="13"/>
  <c r="AO147" i="13"/>
  <c r="AP147" i="13"/>
  <c r="AO148" i="13"/>
  <c r="AP148" i="13"/>
  <c r="AO149" i="13"/>
  <c r="AP149" i="13"/>
  <c r="AP150" i="13"/>
  <c r="AO151" i="13"/>
  <c r="AP151" i="13"/>
  <c r="AO152" i="13"/>
  <c r="AP152" i="13"/>
  <c r="AO153" i="13"/>
  <c r="AP153" i="13"/>
  <c r="AP154" i="13"/>
  <c r="AO155" i="13"/>
  <c r="AP155" i="13"/>
  <c r="AO156" i="13"/>
  <c r="AP156" i="13"/>
  <c r="AO157" i="13"/>
  <c r="AP157" i="13"/>
  <c r="AP158" i="13"/>
  <c r="AO159" i="13"/>
  <c r="AP159" i="13"/>
  <c r="AO160" i="13"/>
  <c r="AP160" i="13"/>
  <c r="AO161" i="13"/>
  <c r="AP161" i="13"/>
  <c r="T162" i="13"/>
  <c r="I164" i="13"/>
  <c r="AA112" i="13" s="1"/>
  <c r="J164" i="13"/>
  <c r="AB112" i="13" s="1"/>
  <c r="K164" i="13"/>
  <c r="AC112" i="13" s="1"/>
  <c r="L164" i="13"/>
  <c r="AD112" i="13" s="1"/>
  <c r="M164" i="13"/>
  <c r="AE112" i="13" s="1"/>
  <c r="N164" i="13"/>
  <c r="AF112" i="13" s="1"/>
  <c r="O164" i="13"/>
  <c r="AG112" i="13" s="1"/>
  <c r="P164" i="13"/>
  <c r="AH112" i="13" s="1"/>
  <c r="Q164" i="13"/>
  <c r="AI112" i="13" s="1"/>
  <c r="R164" i="13"/>
  <c r="AJ112" i="13" s="1"/>
  <c r="S164" i="13"/>
  <c r="AK112" i="13" s="1"/>
  <c r="T164" i="13"/>
  <c r="AL112" i="13" s="1"/>
  <c r="AA164" i="13"/>
  <c r="AB164" i="13"/>
  <c r="AC164" i="13"/>
  <c r="AD164" i="13"/>
  <c r="AE164" i="13"/>
  <c r="AF164" i="13"/>
  <c r="AG164" i="13"/>
  <c r="AH164" i="13"/>
  <c r="AI164" i="13"/>
  <c r="AJ164" i="13"/>
  <c r="AK164" i="13"/>
  <c r="AL164" i="13"/>
  <c r="I165" i="13"/>
  <c r="AA113" i="13" s="1"/>
  <c r="J165" i="13"/>
  <c r="AB113" i="13" s="1"/>
  <c r="K165" i="13"/>
  <c r="AC113" i="13" s="1"/>
  <c r="L165" i="13"/>
  <c r="AD113" i="13" s="1"/>
  <c r="M165" i="13"/>
  <c r="AE113" i="13" s="1"/>
  <c r="N165" i="13"/>
  <c r="AF113" i="13" s="1"/>
  <c r="O165" i="13"/>
  <c r="AG113" i="13" s="1"/>
  <c r="P165" i="13"/>
  <c r="AH113" i="13" s="1"/>
  <c r="Q165" i="13"/>
  <c r="AI113" i="13" s="1"/>
  <c r="R165" i="13"/>
  <c r="AJ113" i="13" s="1"/>
  <c r="S165" i="13"/>
  <c r="AK113" i="13" s="1"/>
  <c r="T165" i="13"/>
  <c r="AL113" i="13" s="1"/>
  <c r="AA165" i="13"/>
  <c r="AB165" i="13"/>
  <c r="AC165" i="13"/>
  <c r="AD165" i="13"/>
  <c r="AE165" i="13"/>
  <c r="AF165" i="13"/>
  <c r="AG165" i="13"/>
  <c r="AH165" i="13"/>
  <c r="AI165" i="13"/>
  <c r="AJ165" i="13"/>
  <c r="AK165" i="13"/>
  <c r="AL165" i="13"/>
  <c r="I166" i="13"/>
  <c r="AA114" i="13" s="1"/>
  <c r="J166" i="13"/>
  <c r="AB114" i="13" s="1"/>
  <c r="K166" i="13"/>
  <c r="AC114" i="13" s="1"/>
  <c r="L166" i="13"/>
  <c r="AD114" i="13" s="1"/>
  <c r="M166" i="13"/>
  <c r="AE114" i="13" s="1"/>
  <c r="N166" i="13"/>
  <c r="AF114" i="13" s="1"/>
  <c r="O166" i="13"/>
  <c r="AG114" i="13" s="1"/>
  <c r="P166" i="13"/>
  <c r="AH114" i="13" s="1"/>
  <c r="Q166" i="13"/>
  <c r="AI114" i="13" s="1"/>
  <c r="R166" i="13"/>
  <c r="AJ114" i="13" s="1"/>
  <c r="S166" i="13"/>
  <c r="AK114" i="13" s="1"/>
  <c r="T166" i="13"/>
  <c r="AL114" i="13" s="1"/>
  <c r="AA166" i="13"/>
  <c r="AB166" i="13"/>
  <c r="AC166" i="13"/>
  <c r="AD166" i="13"/>
  <c r="AE166" i="13"/>
  <c r="AF166" i="13"/>
  <c r="AG166" i="13"/>
  <c r="AH166" i="13"/>
  <c r="AI166" i="13"/>
  <c r="AJ166" i="13"/>
  <c r="AK166" i="13"/>
  <c r="AL166" i="13"/>
  <c r="I167" i="13"/>
  <c r="AA115" i="13" s="1"/>
  <c r="J167" i="13"/>
  <c r="AB115" i="13" s="1"/>
  <c r="K167" i="13"/>
  <c r="AC115" i="13" s="1"/>
  <c r="L167" i="13"/>
  <c r="AD115" i="13" s="1"/>
  <c r="M167" i="13"/>
  <c r="AE115" i="13" s="1"/>
  <c r="N167" i="13"/>
  <c r="AF115" i="13" s="1"/>
  <c r="O167" i="13"/>
  <c r="AG115" i="13" s="1"/>
  <c r="P167" i="13"/>
  <c r="AH115" i="13" s="1"/>
  <c r="Q167" i="13"/>
  <c r="AI115" i="13" s="1"/>
  <c r="R167" i="13"/>
  <c r="AJ115" i="13" s="1"/>
  <c r="S167" i="13"/>
  <c r="AK115" i="13" s="1"/>
  <c r="T167" i="13"/>
  <c r="AL115" i="13" s="1"/>
  <c r="AA167" i="13"/>
  <c r="AB167" i="13"/>
  <c r="AC167" i="13"/>
  <c r="AD167" i="13"/>
  <c r="AE167" i="13"/>
  <c r="AF167" i="13"/>
  <c r="AG167" i="13"/>
  <c r="AH167" i="13"/>
  <c r="AI167" i="13"/>
  <c r="AJ167" i="13"/>
  <c r="AK167" i="13"/>
  <c r="AL167" i="13"/>
  <c r="I168" i="13"/>
  <c r="AA116" i="13" s="1"/>
  <c r="J168" i="13"/>
  <c r="AB116" i="13" s="1"/>
  <c r="K168" i="13"/>
  <c r="AC116" i="13" s="1"/>
  <c r="L168" i="13"/>
  <c r="AD116" i="13" s="1"/>
  <c r="M168" i="13"/>
  <c r="AE116" i="13" s="1"/>
  <c r="N168" i="13"/>
  <c r="AF116" i="13" s="1"/>
  <c r="O168" i="13"/>
  <c r="AG116" i="13" s="1"/>
  <c r="P168" i="13"/>
  <c r="AH116" i="13" s="1"/>
  <c r="Q168" i="13"/>
  <c r="AI116" i="13" s="1"/>
  <c r="R168" i="13"/>
  <c r="AJ116" i="13" s="1"/>
  <c r="S168" i="13"/>
  <c r="AK116" i="13" s="1"/>
  <c r="T168" i="13"/>
  <c r="AL116" i="13" s="1"/>
  <c r="AA168" i="13"/>
  <c r="AB168" i="13"/>
  <c r="AC168" i="13"/>
  <c r="AD168" i="13"/>
  <c r="AE168" i="13"/>
  <c r="AF168" i="13"/>
  <c r="AG168" i="13"/>
  <c r="AH168" i="13"/>
  <c r="AI168" i="13"/>
  <c r="AJ168" i="13"/>
  <c r="AK168" i="13"/>
  <c r="AL168" i="13"/>
  <c r="I169" i="13"/>
  <c r="AA117" i="13" s="1"/>
  <c r="J169" i="13"/>
  <c r="AB117" i="13" s="1"/>
  <c r="K169" i="13"/>
  <c r="AC117" i="13" s="1"/>
  <c r="L169" i="13"/>
  <c r="AD117" i="13" s="1"/>
  <c r="M169" i="13"/>
  <c r="AE117" i="13" s="1"/>
  <c r="N169" i="13"/>
  <c r="AF117" i="13" s="1"/>
  <c r="O169" i="13"/>
  <c r="AG117" i="13" s="1"/>
  <c r="P169" i="13"/>
  <c r="AH117" i="13" s="1"/>
  <c r="Q169" i="13"/>
  <c r="AI117" i="13" s="1"/>
  <c r="R169" i="13"/>
  <c r="AJ117" i="13" s="1"/>
  <c r="S169" i="13"/>
  <c r="AK117" i="13" s="1"/>
  <c r="T169" i="13"/>
  <c r="AL117" i="13" s="1"/>
  <c r="AA169" i="13"/>
  <c r="AB169" i="13"/>
  <c r="AC169" i="13"/>
  <c r="AD169" i="13"/>
  <c r="AE169" i="13"/>
  <c r="AF169" i="13"/>
  <c r="AG169" i="13"/>
  <c r="AH169" i="13"/>
  <c r="AI169" i="13"/>
  <c r="AJ169" i="13"/>
  <c r="AK169" i="13"/>
  <c r="AL169" i="13"/>
  <c r="I170" i="13"/>
  <c r="AA118" i="13" s="1"/>
  <c r="J170" i="13"/>
  <c r="AB118" i="13" s="1"/>
  <c r="K170" i="13"/>
  <c r="AC118" i="13" s="1"/>
  <c r="L170" i="13"/>
  <c r="AD118" i="13" s="1"/>
  <c r="M170" i="13"/>
  <c r="AE118" i="13" s="1"/>
  <c r="N170" i="13"/>
  <c r="AF118" i="13" s="1"/>
  <c r="O170" i="13"/>
  <c r="AG118" i="13" s="1"/>
  <c r="P170" i="13"/>
  <c r="AH118" i="13" s="1"/>
  <c r="Q170" i="13"/>
  <c r="AI118" i="13" s="1"/>
  <c r="R170" i="13"/>
  <c r="AJ118" i="13" s="1"/>
  <c r="S170" i="13"/>
  <c r="AK118" i="13" s="1"/>
  <c r="T170" i="13"/>
  <c r="AL118" i="13" s="1"/>
  <c r="AA170" i="13"/>
  <c r="AB170" i="13"/>
  <c r="AC170" i="13"/>
  <c r="AD170" i="13"/>
  <c r="AE170" i="13"/>
  <c r="AF170" i="13"/>
  <c r="AG170" i="13"/>
  <c r="AH170" i="13"/>
  <c r="AI170" i="13"/>
  <c r="AJ170" i="13"/>
  <c r="AK170" i="13"/>
  <c r="AL170" i="13"/>
  <c r="I171" i="13"/>
  <c r="AA119" i="13" s="1"/>
  <c r="J171" i="13"/>
  <c r="AB119" i="13" s="1"/>
  <c r="K171" i="13"/>
  <c r="AC119" i="13" s="1"/>
  <c r="L171" i="13"/>
  <c r="AD119" i="13" s="1"/>
  <c r="M171" i="13"/>
  <c r="AE119" i="13" s="1"/>
  <c r="N171" i="13"/>
  <c r="AF119" i="13" s="1"/>
  <c r="O171" i="13"/>
  <c r="AG119" i="13" s="1"/>
  <c r="P171" i="13"/>
  <c r="AH119" i="13" s="1"/>
  <c r="Q171" i="13"/>
  <c r="AI119" i="13" s="1"/>
  <c r="R171" i="13"/>
  <c r="AJ119" i="13" s="1"/>
  <c r="S171" i="13"/>
  <c r="AK119" i="13" s="1"/>
  <c r="T171" i="13"/>
  <c r="AL119" i="13" s="1"/>
  <c r="AA171" i="13"/>
  <c r="AB171" i="13"/>
  <c r="AC171" i="13"/>
  <c r="AD171" i="13"/>
  <c r="AE171" i="13"/>
  <c r="AF171" i="13"/>
  <c r="AG171" i="13"/>
  <c r="AH171" i="13"/>
  <c r="AI171" i="13"/>
  <c r="AJ171" i="13"/>
  <c r="AK171" i="13"/>
  <c r="AL171" i="13"/>
  <c r="I172" i="13"/>
  <c r="AA120" i="13" s="1"/>
  <c r="J172" i="13"/>
  <c r="AB120" i="13" s="1"/>
  <c r="K172" i="13"/>
  <c r="AC120" i="13" s="1"/>
  <c r="L172" i="13"/>
  <c r="AD120" i="13" s="1"/>
  <c r="M172" i="13"/>
  <c r="AE120" i="13" s="1"/>
  <c r="N172" i="13"/>
  <c r="AF120" i="13" s="1"/>
  <c r="O172" i="13"/>
  <c r="AG120" i="13" s="1"/>
  <c r="P172" i="13"/>
  <c r="AH120" i="13" s="1"/>
  <c r="Q172" i="13"/>
  <c r="AI120" i="13" s="1"/>
  <c r="R172" i="13"/>
  <c r="AJ120" i="13" s="1"/>
  <c r="S172" i="13"/>
  <c r="AK120" i="13" s="1"/>
  <c r="T172" i="13"/>
  <c r="AL120" i="13" s="1"/>
  <c r="AA172" i="13"/>
  <c r="AB172" i="13"/>
  <c r="AC172" i="13"/>
  <c r="AD172" i="13"/>
  <c r="AE172" i="13"/>
  <c r="AF172" i="13"/>
  <c r="AG172" i="13"/>
  <c r="AH172" i="13"/>
  <c r="AI172" i="13"/>
  <c r="AJ172" i="13"/>
  <c r="AK172" i="13"/>
  <c r="AL172" i="13"/>
  <c r="I173" i="13"/>
  <c r="AA121" i="13" s="1"/>
  <c r="J173" i="13"/>
  <c r="AB121" i="13" s="1"/>
  <c r="K173" i="13"/>
  <c r="AC121" i="13" s="1"/>
  <c r="L173" i="13"/>
  <c r="AD121" i="13" s="1"/>
  <c r="M173" i="13"/>
  <c r="AE121" i="13" s="1"/>
  <c r="N173" i="13"/>
  <c r="AF121" i="13" s="1"/>
  <c r="O173" i="13"/>
  <c r="AG121" i="13" s="1"/>
  <c r="P173" i="13"/>
  <c r="AH121" i="13" s="1"/>
  <c r="Q173" i="13"/>
  <c r="AI121" i="13" s="1"/>
  <c r="R173" i="13"/>
  <c r="AJ121" i="13" s="1"/>
  <c r="S173" i="13"/>
  <c r="AK121" i="13" s="1"/>
  <c r="T173" i="13"/>
  <c r="AL121" i="13" s="1"/>
  <c r="AA173" i="13"/>
  <c r="AB173" i="13"/>
  <c r="AC173" i="13"/>
  <c r="AD173" i="13"/>
  <c r="AE173" i="13"/>
  <c r="AF173" i="13"/>
  <c r="AG173" i="13"/>
  <c r="AH173" i="13"/>
  <c r="AI173" i="13"/>
  <c r="AJ173" i="13"/>
  <c r="AK173" i="13"/>
  <c r="AL173" i="13"/>
  <c r="I174" i="13"/>
  <c r="AA122" i="13" s="1"/>
  <c r="J174" i="13"/>
  <c r="AB122" i="13" s="1"/>
  <c r="K174" i="13"/>
  <c r="AC122" i="13" s="1"/>
  <c r="L174" i="13"/>
  <c r="AD122" i="13" s="1"/>
  <c r="M174" i="13"/>
  <c r="AE122" i="13" s="1"/>
  <c r="N174" i="13"/>
  <c r="AF122" i="13" s="1"/>
  <c r="O174" i="13"/>
  <c r="AG122" i="13" s="1"/>
  <c r="P174" i="13"/>
  <c r="AH122" i="13" s="1"/>
  <c r="Q174" i="13"/>
  <c r="AI122" i="13" s="1"/>
  <c r="R174" i="13"/>
  <c r="AJ122" i="13" s="1"/>
  <c r="S174" i="13"/>
  <c r="AK122" i="13" s="1"/>
  <c r="T174" i="13"/>
  <c r="AL122" i="13" s="1"/>
  <c r="AA174" i="13"/>
  <c r="AB174" i="13"/>
  <c r="AC174" i="13"/>
  <c r="AD174" i="13"/>
  <c r="AE174" i="13"/>
  <c r="AF174" i="13"/>
  <c r="AG174" i="13"/>
  <c r="AH174" i="13"/>
  <c r="AI174" i="13"/>
  <c r="AJ174" i="13"/>
  <c r="AK174" i="13"/>
  <c r="AL174" i="13"/>
  <c r="I175" i="13"/>
  <c r="AA123" i="13" s="1"/>
  <c r="J175" i="13"/>
  <c r="AB123" i="13" s="1"/>
  <c r="K175" i="13"/>
  <c r="AC123" i="13" s="1"/>
  <c r="L175" i="13"/>
  <c r="AD123" i="13" s="1"/>
  <c r="M175" i="13"/>
  <c r="AE123" i="13" s="1"/>
  <c r="N175" i="13"/>
  <c r="AF123" i="13" s="1"/>
  <c r="O175" i="13"/>
  <c r="AG123" i="13" s="1"/>
  <c r="P175" i="13"/>
  <c r="AH123" i="13" s="1"/>
  <c r="Q175" i="13"/>
  <c r="AI123" i="13" s="1"/>
  <c r="R175" i="13"/>
  <c r="AJ123" i="13" s="1"/>
  <c r="S175" i="13"/>
  <c r="AK123" i="13" s="1"/>
  <c r="T175" i="13"/>
  <c r="AL123" i="13" s="1"/>
  <c r="AA175" i="13"/>
  <c r="AB175" i="13"/>
  <c r="AC175" i="13"/>
  <c r="AD175" i="13"/>
  <c r="AE175" i="13"/>
  <c r="AF175" i="13"/>
  <c r="AG175" i="13"/>
  <c r="AH175" i="13"/>
  <c r="AI175" i="13"/>
  <c r="AJ175" i="13"/>
  <c r="AK175" i="13"/>
  <c r="AL175" i="13"/>
  <c r="I176" i="13"/>
  <c r="AA124" i="13" s="1"/>
  <c r="J176" i="13"/>
  <c r="AB124" i="13" s="1"/>
  <c r="K176" i="13"/>
  <c r="AC124" i="13" s="1"/>
  <c r="L176" i="13"/>
  <c r="AD124" i="13" s="1"/>
  <c r="M176" i="13"/>
  <c r="AE124" i="13" s="1"/>
  <c r="N176" i="13"/>
  <c r="AF124" i="13" s="1"/>
  <c r="O176" i="13"/>
  <c r="AG124" i="13" s="1"/>
  <c r="P176" i="13"/>
  <c r="AH124" i="13" s="1"/>
  <c r="Q176" i="13"/>
  <c r="AI124" i="13" s="1"/>
  <c r="R176" i="13"/>
  <c r="AJ124" i="13" s="1"/>
  <c r="S176" i="13"/>
  <c r="AK124" i="13" s="1"/>
  <c r="T176" i="13"/>
  <c r="AL124" i="13" s="1"/>
  <c r="AA176" i="13"/>
  <c r="AB176" i="13"/>
  <c r="AC176" i="13"/>
  <c r="AD176" i="13"/>
  <c r="AE176" i="13"/>
  <c r="AF176" i="13"/>
  <c r="AG176" i="13"/>
  <c r="AH176" i="13"/>
  <c r="AI176" i="13"/>
  <c r="AJ176" i="13"/>
  <c r="AK176" i="13"/>
  <c r="AL176" i="13"/>
  <c r="I177" i="13"/>
  <c r="AA125" i="13" s="1"/>
  <c r="J177" i="13"/>
  <c r="AB125" i="13" s="1"/>
  <c r="K177" i="13"/>
  <c r="AC125" i="13" s="1"/>
  <c r="L177" i="13"/>
  <c r="AD125" i="13" s="1"/>
  <c r="M177" i="13"/>
  <c r="AE125" i="13" s="1"/>
  <c r="N177" i="13"/>
  <c r="AF125" i="13" s="1"/>
  <c r="O177" i="13"/>
  <c r="AG125" i="13" s="1"/>
  <c r="P177" i="13"/>
  <c r="AH125" i="13" s="1"/>
  <c r="Q177" i="13"/>
  <c r="AI125" i="13" s="1"/>
  <c r="R177" i="13"/>
  <c r="AJ125" i="13" s="1"/>
  <c r="S177" i="13"/>
  <c r="AK125" i="13" s="1"/>
  <c r="T177" i="13"/>
  <c r="AL125" i="13" s="1"/>
  <c r="AA177" i="13"/>
  <c r="AB177" i="13"/>
  <c r="AC177" i="13"/>
  <c r="AD177" i="13"/>
  <c r="AE177" i="13"/>
  <c r="AF177" i="13"/>
  <c r="AG177" i="13"/>
  <c r="AH177" i="13"/>
  <c r="AI177" i="13"/>
  <c r="AJ177" i="13"/>
  <c r="AK177" i="13"/>
  <c r="AL177" i="13"/>
  <c r="I178" i="13"/>
  <c r="AA126" i="13" s="1"/>
  <c r="J178" i="13"/>
  <c r="AB126" i="13" s="1"/>
  <c r="K178" i="13"/>
  <c r="AC126" i="13" s="1"/>
  <c r="L178" i="13"/>
  <c r="AD126" i="13" s="1"/>
  <c r="M178" i="13"/>
  <c r="AE126" i="13" s="1"/>
  <c r="N178" i="13"/>
  <c r="AF126" i="13" s="1"/>
  <c r="O178" i="13"/>
  <c r="AG126" i="13" s="1"/>
  <c r="P178" i="13"/>
  <c r="AH126" i="13" s="1"/>
  <c r="Q178" i="13"/>
  <c r="AI126" i="13" s="1"/>
  <c r="R178" i="13"/>
  <c r="AJ126" i="13" s="1"/>
  <c r="S178" i="13"/>
  <c r="AK126" i="13" s="1"/>
  <c r="T178" i="13"/>
  <c r="AL126" i="13" s="1"/>
  <c r="AA178" i="13"/>
  <c r="AB178" i="13"/>
  <c r="AC178" i="13"/>
  <c r="AD178" i="13"/>
  <c r="AE178" i="13"/>
  <c r="AF178" i="13"/>
  <c r="AG178" i="13"/>
  <c r="AH178" i="13"/>
  <c r="AI178" i="13"/>
  <c r="AJ178" i="13"/>
  <c r="AK178" i="13"/>
  <c r="AL178" i="13"/>
  <c r="I179" i="13"/>
  <c r="AA127" i="13" s="1"/>
  <c r="J179" i="13"/>
  <c r="AB127" i="13" s="1"/>
  <c r="K179" i="13"/>
  <c r="AC127" i="13" s="1"/>
  <c r="L179" i="13"/>
  <c r="AD127" i="13" s="1"/>
  <c r="M179" i="13"/>
  <c r="AE127" i="13" s="1"/>
  <c r="N179" i="13"/>
  <c r="AF127" i="13" s="1"/>
  <c r="O179" i="13"/>
  <c r="AG127" i="13" s="1"/>
  <c r="P179" i="13"/>
  <c r="AH127" i="13" s="1"/>
  <c r="Q179" i="13"/>
  <c r="AI127" i="13" s="1"/>
  <c r="R179" i="13"/>
  <c r="AJ127" i="13" s="1"/>
  <c r="S179" i="13"/>
  <c r="AK127" i="13" s="1"/>
  <c r="T179" i="13"/>
  <c r="AL127" i="13" s="1"/>
  <c r="AA179" i="13"/>
  <c r="AB179" i="13"/>
  <c r="AC179" i="13"/>
  <c r="AD179" i="13"/>
  <c r="AE179" i="13"/>
  <c r="AF179" i="13"/>
  <c r="AG179" i="13"/>
  <c r="AH179" i="13"/>
  <c r="AI179" i="13"/>
  <c r="AJ179" i="13"/>
  <c r="AK179" i="13"/>
  <c r="AL179" i="13"/>
  <c r="I180" i="13"/>
  <c r="AA128" i="13" s="1"/>
  <c r="J180" i="13"/>
  <c r="AB128" i="13" s="1"/>
  <c r="K180" i="13"/>
  <c r="AC128" i="13" s="1"/>
  <c r="L180" i="13"/>
  <c r="AD128" i="13" s="1"/>
  <c r="M180" i="13"/>
  <c r="AE128" i="13" s="1"/>
  <c r="N180" i="13"/>
  <c r="AF128" i="13" s="1"/>
  <c r="O180" i="13"/>
  <c r="AG128" i="13" s="1"/>
  <c r="P180" i="13"/>
  <c r="AH128" i="13" s="1"/>
  <c r="Q180" i="13"/>
  <c r="AI128" i="13" s="1"/>
  <c r="R180" i="13"/>
  <c r="AJ128" i="13" s="1"/>
  <c r="S180" i="13"/>
  <c r="AK128" i="13" s="1"/>
  <c r="T180" i="13"/>
  <c r="AL128" i="13" s="1"/>
  <c r="AA180" i="13"/>
  <c r="AB180" i="13"/>
  <c r="AC180" i="13"/>
  <c r="AD180" i="13"/>
  <c r="AE180" i="13"/>
  <c r="AF180" i="13"/>
  <c r="AG180" i="13"/>
  <c r="AH180" i="13"/>
  <c r="AI180" i="13"/>
  <c r="AJ180" i="13"/>
  <c r="AK180" i="13"/>
  <c r="AL180" i="13"/>
  <c r="I181" i="13"/>
  <c r="AA129" i="13" s="1"/>
  <c r="J181" i="13"/>
  <c r="AB129" i="13" s="1"/>
  <c r="K181" i="13"/>
  <c r="AC129" i="13" s="1"/>
  <c r="L181" i="13"/>
  <c r="AD129" i="13" s="1"/>
  <c r="M181" i="13"/>
  <c r="AE129" i="13" s="1"/>
  <c r="N181" i="13"/>
  <c r="AF129" i="13" s="1"/>
  <c r="O181" i="13"/>
  <c r="AG129" i="13" s="1"/>
  <c r="P181" i="13"/>
  <c r="AH129" i="13" s="1"/>
  <c r="Q181" i="13"/>
  <c r="AI129" i="13" s="1"/>
  <c r="R181" i="13"/>
  <c r="AJ129" i="13" s="1"/>
  <c r="S181" i="13"/>
  <c r="AK129" i="13" s="1"/>
  <c r="T181" i="13"/>
  <c r="AL129" i="13" s="1"/>
  <c r="AA181" i="13"/>
  <c r="AB181" i="13"/>
  <c r="AC181" i="13"/>
  <c r="AD181" i="13"/>
  <c r="AE181" i="13"/>
  <c r="AF181" i="13"/>
  <c r="AG181" i="13"/>
  <c r="AH181" i="13"/>
  <c r="AI181" i="13"/>
  <c r="AJ181" i="13"/>
  <c r="AK181" i="13"/>
  <c r="AL181" i="13"/>
  <c r="I182" i="13"/>
  <c r="AA130" i="13" s="1"/>
  <c r="J182" i="13"/>
  <c r="AB130" i="13" s="1"/>
  <c r="K182" i="13"/>
  <c r="AC130" i="13" s="1"/>
  <c r="L182" i="13"/>
  <c r="AD130" i="13" s="1"/>
  <c r="M182" i="13"/>
  <c r="AE130" i="13" s="1"/>
  <c r="N182" i="13"/>
  <c r="AF130" i="13" s="1"/>
  <c r="O182" i="13"/>
  <c r="AG130" i="13" s="1"/>
  <c r="P182" i="13"/>
  <c r="AH130" i="13" s="1"/>
  <c r="Q182" i="13"/>
  <c r="AI130" i="13" s="1"/>
  <c r="R182" i="13"/>
  <c r="AJ130" i="13" s="1"/>
  <c r="S182" i="13"/>
  <c r="AK130" i="13" s="1"/>
  <c r="T182" i="13"/>
  <c r="AL130" i="13" s="1"/>
  <c r="AA182" i="13"/>
  <c r="AB182" i="13"/>
  <c r="AC182" i="13"/>
  <c r="AD182" i="13"/>
  <c r="AE182" i="13"/>
  <c r="AF182" i="13"/>
  <c r="AG182" i="13"/>
  <c r="AH182" i="13"/>
  <c r="AI182" i="13"/>
  <c r="AJ182" i="13"/>
  <c r="AK182" i="13"/>
  <c r="AL182" i="13"/>
  <c r="I183" i="13"/>
  <c r="AA131" i="13" s="1"/>
  <c r="J183" i="13"/>
  <c r="AB131" i="13" s="1"/>
  <c r="K183" i="13"/>
  <c r="AC131" i="13" s="1"/>
  <c r="L183" i="13"/>
  <c r="AD131" i="13" s="1"/>
  <c r="M183" i="13"/>
  <c r="AE131" i="13" s="1"/>
  <c r="N183" i="13"/>
  <c r="AF131" i="13" s="1"/>
  <c r="O183" i="13"/>
  <c r="AG131" i="13" s="1"/>
  <c r="P183" i="13"/>
  <c r="AH131" i="13" s="1"/>
  <c r="Q183" i="13"/>
  <c r="AI131" i="13" s="1"/>
  <c r="R183" i="13"/>
  <c r="AJ131" i="13" s="1"/>
  <c r="S183" i="13"/>
  <c r="AK131" i="13" s="1"/>
  <c r="T183" i="13"/>
  <c r="AL131" i="13" s="1"/>
  <c r="AA183" i="13"/>
  <c r="AB183" i="13"/>
  <c r="AC183" i="13"/>
  <c r="AD183" i="13"/>
  <c r="AE183" i="13"/>
  <c r="AF183" i="13"/>
  <c r="AG183" i="13"/>
  <c r="AH183" i="13"/>
  <c r="AI183" i="13"/>
  <c r="AJ183" i="13"/>
  <c r="AK183" i="13"/>
  <c r="AL183" i="13"/>
  <c r="I184" i="13"/>
  <c r="AA132" i="13" s="1"/>
  <c r="J184" i="13"/>
  <c r="AB132" i="13" s="1"/>
  <c r="K184" i="13"/>
  <c r="AC132" i="13" s="1"/>
  <c r="L184" i="13"/>
  <c r="AD132" i="13" s="1"/>
  <c r="M184" i="13"/>
  <c r="AE132" i="13" s="1"/>
  <c r="N184" i="13"/>
  <c r="AF132" i="13" s="1"/>
  <c r="O184" i="13"/>
  <c r="AG132" i="13" s="1"/>
  <c r="P184" i="13"/>
  <c r="AH132" i="13" s="1"/>
  <c r="Q184" i="13"/>
  <c r="AI132" i="13" s="1"/>
  <c r="R184" i="13"/>
  <c r="AJ132" i="13" s="1"/>
  <c r="S184" i="13"/>
  <c r="AK132" i="13" s="1"/>
  <c r="T184" i="13"/>
  <c r="AL132" i="13" s="1"/>
  <c r="AA184" i="13"/>
  <c r="AB184" i="13"/>
  <c r="AC184" i="13"/>
  <c r="AD184" i="13"/>
  <c r="AE184" i="13"/>
  <c r="AF184" i="13"/>
  <c r="AG184" i="13"/>
  <c r="AH184" i="13"/>
  <c r="AI184" i="13"/>
  <c r="AJ184" i="13"/>
  <c r="AK184" i="13"/>
  <c r="AL184" i="13"/>
  <c r="I185" i="13"/>
  <c r="AA133" i="13" s="1"/>
  <c r="J185" i="13"/>
  <c r="AB133" i="13" s="1"/>
  <c r="K185" i="13"/>
  <c r="AC133" i="13" s="1"/>
  <c r="L185" i="13"/>
  <c r="AD133" i="13" s="1"/>
  <c r="M185" i="13"/>
  <c r="AE133" i="13" s="1"/>
  <c r="N185" i="13"/>
  <c r="AF133" i="13" s="1"/>
  <c r="O185" i="13"/>
  <c r="AG133" i="13" s="1"/>
  <c r="P185" i="13"/>
  <c r="AH133" i="13" s="1"/>
  <c r="Q185" i="13"/>
  <c r="AI133" i="13" s="1"/>
  <c r="R185" i="13"/>
  <c r="AJ133" i="13" s="1"/>
  <c r="S185" i="13"/>
  <c r="AK133" i="13" s="1"/>
  <c r="T185" i="13"/>
  <c r="AL133" i="13" s="1"/>
  <c r="AA185" i="13"/>
  <c r="AB185" i="13"/>
  <c r="AC185" i="13"/>
  <c r="AD185" i="13"/>
  <c r="AE185" i="13"/>
  <c r="AF185" i="13"/>
  <c r="AG185" i="13"/>
  <c r="AH185" i="13"/>
  <c r="AI185" i="13"/>
  <c r="AJ185" i="13"/>
  <c r="AK185" i="13"/>
  <c r="AL185" i="13"/>
  <c r="I186" i="13"/>
  <c r="AA134" i="13" s="1"/>
  <c r="J186" i="13"/>
  <c r="AB134" i="13" s="1"/>
  <c r="K186" i="13"/>
  <c r="AC134" i="13" s="1"/>
  <c r="L186" i="13"/>
  <c r="AD134" i="13" s="1"/>
  <c r="M186" i="13"/>
  <c r="AE134" i="13" s="1"/>
  <c r="N186" i="13"/>
  <c r="AF134" i="13" s="1"/>
  <c r="O186" i="13"/>
  <c r="AG134" i="13" s="1"/>
  <c r="P186" i="13"/>
  <c r="AH134" i="13" s="1"/>
  <c r="Q186" i="13"/>
  <c r="AI134" i="13" s="1"/>
  <c r="R186" i="13"/>
  <c r="AJ134" i="13" s="1"/>
  <c r="S186" i="13"/>
  <c r="AK134" i="13" s="1"/>
  <c r="T186" i="13"/>
  <c r="AL134" i="13" s="1"/>
  <c r="AA186" i="13"/>
  <c r="AB186" i="13"/>
  <c r="AC186" i="13"/>
  <c r="AD186" i="13"/>
  <c r="AE186" i="13"/>
  <c r="AF186" i="13"/>
  <c r="AG186" i="13"/>
  <c r="AH186" i="13"/>
  <c r="AI186" i="13"/>
  <c r="AJ186" i="13"/>
  <c r="AK186" i="13"/>
  <c r="AL186" i="13"/>
  <c r="I187" i="13"/>
  <c r="AA135" i="13" s="1"/>
  <c r="J187" i="13"/>
  <c r="AB135" i="13" s="1"/>
  <c r="K187" i="13"/>
  <c r="AC135" i="13" s="1"/>
  <c r="L187" i="13"/>
  <c r="AD135" i="13" s="1"/>
  <c r="M187" i="13"/>
  <c r="AE135" i="13" s="1"/>
  <c r="N187" i="13"/>
  <c r="AF135" i="13" s="1"/>
  <c r="O187" i="13"/>
  <c r="AG135" i="13" s="1"/>
  <c r="P187" i="13"/>
  <c r="AH135" i="13" s="1"/>
  <c r="Q187" i="13"/>
  <c r="AI135" i="13" s="1"/>
  <c r="R187" i="13"/>
  <c r="AJ135" i="13" s="1"/>
  <c r="S187" i="13"/>
  <c r="AK135" i="13" s="1"/>
  <c r="T187" i="13"/>
  <c r="AL135" i="13" s="1"/>
  <c r="AA187" i="13"/>
  <c r="AB187" i="13"/>
  <c r="AC187" i="13"/>
  <c r="AD187" i="13"/>
  <c r="AE187" i="13"/>
  <c r="AF187" i="13"/>
  <c r="AG187" i="13"/>
  <c r="AH187" i="13"/>
  <c r="AI187" i="13"/>
  <c r="AJ187" i="13"/>
  <c r="AK187" i="13"/>
  <c r="AL187" i="13"/>
  <c r="I188" i="13"/>
  <c r="AA136" i="13" s="1"/>
  <c r="J188" i="13"/>
  <c r="AB136" i="13" s="1"/>
  <c r="K188" i="13"/>
  <c r="AC136" i="13" s="1"/>
  <c r="L188" i="13"/>
  <c r="AD136" i="13" s="1"/>
  <c r="M188" i="13"/>
  <c r="AE136" i="13" s="1"/>
  <c r="N188" i="13"/>
  <c r="AF136" i="13" s="1"/>
  <c r="O188" i="13"/>
  <c r="AG136" i="13" s="1"/>
  <c r="P188" i="13"/>
  <c r="AH136" i="13" s="1"/>
  <c r="Q188" i="13"/>
  <c r="AI136" i="13" s="1"/>
  <c r="R188" i="13"/>
  <c r="AJ136" i="13" s="1"/>
  <c r="S188" i="13"/>
  <c r="AK136" i="13" s="1"/>
  <c r="T188" i="13"/>
  <c r="AL136" i="13" s="1"/>
  <c r="AA188" i="13"/>
  <c r="AB188" i="13"/>
  <c r="AC188" i="13"/>
  <c r="AD188" i="13"/>
  <c r="AE188" i="13"/>
  <c r="AF188" i="13"/>
  <c r="AG188" i="13"/>
  <c r="AH188" i="13"/>
  <c r="AI188" i="13"/>
  <c r="AJ188" i="13"/>
  <c r="AK188" i="13"/>
  <c r="AL188" i="13"/>
  <c r="I189" i="13"/>
  <c r="AA137" i="13" s="1"/>
  <c r="J189" i="13"/>
  <c r="AB137" i="13" s="1"/>
  <c r="K189" i="13"/>
  <c r="AC137" i="13" s="1"/>
  <c r="L189" i="13"/>
  <c r="AD137" i="13" s="1"/>
  <c r="M189" i="13"/>
  <c r="AE137" i="13" s="1"/>
  <c r="N189" i="13"/>
  <c r="AF137" i="13" s="1"/>
  <c r="O189" i="13"/>
  <c r="AG137" i="13" s="1"/>
  <c r="P189" i="13"/>
  <c r="AH137" i="13" s="1"/>
  <c r="Q189" i="13"/>
  <c r="AI137" i="13" s="1"/>
  <c r="R189" i="13"/>
  <c r="AJ137" i="13" s="1"/>
  <c r="S189" i="13"/>
  <c r="AK137" i="13" s="1"/>
  <c r="T189" i="13"/>
  <c r="AL137" i="13" s="1"/>
  <c r="AA189" i="13"/>
  <c r="AB189" i="13"/>
  <c r="AC189" i="13"/>
  <c r="AD189" i="13"/>
  <c r="AE189" i="13"/>
  <c r="AF189" i="13"/>
  <c r="AG189" i="13"/>
  <c r="AH189" i="13"/>
  <c r="AI189" i="13"/>
  <c r="AJ189" i="13"/>
  <c r="AK189" i="13"/>
  <c r="AL189" i="13"/>
  <c r="I190" i="13"/>
  <c r="AA138" i="13" s="1"/>
  <c r="J190" i="13"/>
  <c r="AB138" i="13" s="1"/>
  <c r="K190" i="13"/>
  <c r="AC138" i="13" s="1"/>
  <c r="L190" i="13"/>
  <c r="AD138" i="13" s="1"/>
  <c r="M190" i="13"/>
  <c r="AE138" i="13" s="1"/>
  <c r="N190" i="13"/>
  <c r="AF138" i="13" s="1"/>
  <c r="O190" i="13"/>
  <c r="AG138" i="13" s="1"/>
  <c r="P190" i="13"/>
  <c r="AH138" i="13" s="1"/>
  <c r="Q190" i="13"/>
  <c r="AI138" i="13" s="1"/>
  <c r="R190" i="13"/>
  <c r="AJ138" i="13" s="1"/>
  <c r="S190" i="13"/>
  <c r="AK138" i="13" s="1"/>
  <c r="T190" i="13"/>
  <c r="AL138" i="13" s="1"/>
  <c r="AA190" i="13"/>
  <c r="AB190" i="13"/>
  <c r="AC190" i="13"/>
  <c r="AD190" i="13"/>
  <c r="AE190" i="13"/>
  <c r="AF190" i="13"/>
  <c r="AG190" i="13"/>
  <c r="AH190" i="13"/>
  <c r="AI190" i="13"/>
  <c r="AJ190" i="13"/>
  <c r="AK190" i="13"/>
  <c r="AL190" i="13"/>
  <c r="I191" i="13"/>
  <c r="AA139" i="13" s="1"/>
  <c r="J191" i="13"/>
  <c r="AB139" i="13" s="1"/>
  <c r="K191" i="13"/>
  <c r="AC139" i="13" s="1"/>
  <c r="L191" i="13"/>
  <c r="AD139" i="13" s="1"/>
  <c r="M191" i="13"/>
  <c r="AE139" i="13" s="1"/>
  <c r="N191" i="13"/>
  <c r="AF139" i="13" s="1"/>
  <c r="O191" i="13"/>
  <c r="AG139" i="13" s="1"/>
  <c r="P191" i="13"/>
  <c r="AH139" i="13" s="1"/>
  <c r="Q191" i="13"/>
  <c r="AI139" i="13" s="1"/>
  <c r="R191" i="13"/>
  <c r="AJ139" i="13" s="1"/>
  <c r="S191" i="13"/>
  <c r="AK139" i="13" s="1"/>
  <c r="T191" i="13"/>
  <c r="AL139" i="13" s="1"/>
  <c r="AA191" i="13"/>
  <c r="AB191" i="13"/>
  <c r="AC191" i="13"/>
  <c r="AD191" i="13"/>
  <c r="AE191" i="13"/>
  <c r="AF191" i="13"/>
  <c r="AG191" i="13"/>
  <c r="AH191" i="13"/>
  <c r="AI191" i="13"/>
  <c r="AJ191" i="13"/>
  <c r="AK191" i="13"/>
  <c r="AL191" i="13"/>
  <c r="I192" i="13"/>
  <c r="AA140" i="13" s="1"/>
  <c r="J192" i="13"/>
  <c r="AB140" i="13" s="1"/>
  <c r="K192" i="13"/>
  <c r="AC140" i="13" s="1"/>
  <c r="L192" i="13"/>
  <c r="AD140" i="13" s="1"/>
  <c r="M192" i="13"/>
  <c r="AE140" i="13" s="1"/>
  <c r="N192" i="13"/>
  <c r="AF140" i="13" s="1"/>
  <c r="O192" i="13"/>
  <c r="AG140" i="13" s="1"/>
  <c r="P192" i="13"/>
  <c r="AH140" i="13" s="1"/>
  <c r="Q192" i="13"/>
  <c r="AI140" i="13" s="1"/>
  <c r="R192" i="13"/>
  <c r="AJ140" i="13" s="1"/>
  <c r="S192" i="13"/>
  <c r="AK140" i="13" s="1"/>
  <c r="T192" i="13"/>
  <c r="AL140" i="13" s="1"/>
  <c r="AA192" i="13"/>
  <c r="AB192" i="13"/>
  <c r="AC192" i="13"/>
  <c r="AD192" i="13"/>
  <c r="AE192" i="13"/>
  <c r="AF192" i="13"/>
  <c r="AG192" i="13"/>
  <c r="AH192" i="13"/>
  <c r="AI192" i="13"/>
  <c r="AJ192" i="13"/>
  <c r="AK192" i="13"/>
  <c r="AL192" i="13"/>
  <c r="I193" i="13"/>
  <c r="AA141" i="13" s="1"/>
  <c r="J193" i="13"/>
  <c r="AB141" i="13" s="1"/>
  <c r="K193" i="13"/>
  <c r="AC141" i="13" s="1"/>
  <c r="L193" i="13"/>
  <c r="AD141" i="13" s="1"/>
  <c r="M193" i="13"/>
  <c r="AE141" i="13" s="1"/>
  <c r="N193" i="13"/>
  <c r="AF141" i="13" s="1"/>
  <c r="O193" i="13"/>
  <c r="AG141" i="13" s="1"/>
  <c r="P193" i="13"/>
  <c r="AH141" i="13" s="1"/>
  <c r="Q193" i="13"/>
  <c r="AI141" i="13" s="1"/>
  <c r="R193" i="13"/>
  <c r="AJ141" i="13" s="1"/>
  <c r="S193" i="13"/>
  <c r="AK141" i="13" s="1"/>
  <c r="T193" i="13"/>
  <c r="AL141" i="13" s="1"/>
  <c r="AA193" i="13"/>
  <c r="AB193" i="13"/>
  <c r="AC193" i="13"/>
  <c r="AD193" i="13"/>
  <c r="AE193" i="13"/>
  <c r="AF193" i="13"/>
  <c r="AG193" i="13"/>
  <c r="AH193" i="13"/>
  <c r="AI193" i="13"/>
  <c r="AJ193" i="13"/>
  <c r="AK193" i="13"/>
  <c r="AL193" i="13"/>
  <c r="I194" i="13"/>
  <c r="AA142" i="13" s="1"/>
  <c r="J194" i="13"/>
  <c r="AB142" i="13" s="1"/>
  <c r="K194" i="13"/>
  <c r="AC142" i="13" s="1"/>
  <c r="L194" i="13"/>
  <c r="AD142" i="13" s="1"/>
  <c r="M194" i="13"/>
  <c r="AE142" i="13" s="1"/>
  <c r="N194" i="13"/>
  <c r="AF142" i="13" s="1"/>
  <c r="O194" i="13"/>
  <c r="AG142" i="13" s="1"/>
  <c r="P194" i="13"/>
  <c r="AH142" i="13" s="1"/>
  <c r="Q194" i="13"/>
  <c r="AI142" i="13" s="1"/>
  <c r="R194" i="13"/>
  <c r="AJ142" i="13" s="1"/>
  <c r="S194" i="13"/>
  <c r="AK142" i="13" s="1"/>
  <c r="T194" i="13"/>
  <c r="AL142" i="13" s="1"/>
  <c r="AA194" i="13"/>
  <c r="AB194" i="13"/>
  <c r="AC194" i="13"/>
  <c r="AD194" i="13"/>
  <c r="AE194" i="13"/>
  <c r="AF194" i="13"/>
  <c r="AG194" i="13"/>
  <c r="AH194" i="13"/>
  <c r="AI194" i="13"/>
  <c r="AJ194" i="13"/>
  <c r="AK194" i="13"/>
  <c r="AL194" i="13"/>
  <c r="I195" i="13"/>
  <c r="AA143" i="13" s="1"/>
  <c r="J195" i="13"/>
  <c r="AB143" i="13" s="1"/>
  <c r="K195" i="13"/>
  <c r="AC143" i="13" s="1"/>
  <c r="L195" i="13"/>
  <c r="AD143" i="13" s="1"/>
  <c r="M195" i="13"/>
  <c r="AE143" i="13" s="1"/>
  <c r="N195" i="13"/>
  <c r="AF143" i="13" s="1"/>
  <c r="O195" i="13"/>
  <c r="AG143" i="13" s="1"/>
  <c r="P195" i="13"/>
  <c r="AH143" i="13" s="1"/>
  <c r="Q195" i="13"/>
  <c r="AI143" i="13" s="1"/>
  <c r="R195" i="13"/>
  <c r="AJ143" i="13" s="1"/>
  <c r="S195" i="13"/>
  <c r="AK143" i="13" s="1"/>
  <c r="T195" i="13"/>
  <c r="AL143" i="13" s="1"/>
  <c r="AA195" i="13"/>
  <c r="AB195" i="13"/>
  <c r="AC195" i="13"/>
  <c r="AD195" i="13"/>
  <c r="AE195" i="13"/>
  <c r="AF195" i="13"/>
  <c r="AG195" i="13"/>
  <c r="AH195" i="13"/>
  <c r="AI195" i="13"/>
  <c r="AJ195" i="13"/>
  <c r="AK195" i="13"/>
  <c r="AL195" i="13"/>
  <c r="I196" i="13"/>
  <c r="AA144" i="13" s="1"/>
  <c r="J196" i="13"/>
  <c r="AB144" i="13" s="1"/>
  <c r="K196" i="13"/>
  <c r="AC144" i="13" s="1"/>
  <c r="L196" i="13"/>
  <c r="AD144" i="13" s="1"/>
  <c r="M196" i="13"/>
  <c r="AE144" i="13" s="1"/>
  <c r="N196" i="13"/>
  <c r="AF144" i="13" s="1"/>
  <c r="O196" i="13"/>
  <c r="AG144" i="13" s="1"/>
  <c r="P196" i="13"/>
  <c r="AH144" i="13" s="1"/>
  <c r="Q196" i="13"/>
  <c r="AI144" i="13" s="1"/>
  <c r="R196" i="13"/>
  <c r="AJ144" i="13" s="1"/>
  <c r="S196" i="13"/>
  <c r="AK144" i="13" s="1"/>
  <c r="T196" i="13"/>
  <c r="AL144" i="13" s="1"/>
  <c r="AA196" i="13"/>
  <c r="AB196" i="13"/>
  <c r="AC196" i="13"/>
  <c r="AD196" i="13"/>
  <c r="AE196" i="13"/>
  <c r="AF196" i="13"/>
  <c r="AG196" i="13"/>
  <c r="AH196" i="13"/>
  <c r="AI196" i="13"/>
  <c r="AJ196" i="13"/>
  <c r="AK196" i="13"/>
  <c r="AL196" i="13"/>
  <c r="I197" i="13"/>
  <c r="AA145" i="13" s="1"/>
  <c r="J197" i="13"/>
  <c r="AB145" i="13" s="1"/>
  <c r="K197" i="13"/>
  <c r="AC145" i="13" s="1"/>
  <c r="L197" i="13"/>
  <c r="AD145" i="13" s="1"/>
  <c r="M197" i="13"/>
  <c r="AE145" i="13" s="1"/>
  <c r="N197" i="13"/>
  <c r="AF145" i="13" s="1"/>
  <c r="O197" i="13"/>
  <c r="AG145" i="13" s="1"/>
  <c r="P197" i="13"/>
  <c r="AH145" i="13" s="1"/>
  <c r="Q197" i="13"/>
  <c r="AI145" i="13" s="1"/>
  <c r="R197" i="13"/>
  <c r="AJ145" i="13" s="1"/>
  <c r="S197" i="13"/>
  <c r="AK145" i="13" s="1"/>
  <c r="T197" i="13"/>
  <c r="AL145" i="13" s="1"/>
  <c r="AA197" i="13"/>
  <c r="AB197" i="13"/>
  <c r="AC197" i="13"/>
  <c r="AD197" i="13"/>
  <c r="AE197" i="13"/>
  <c r="AF197" i="13"/>
  <c r="AG197" i="13"/>
  <c r="AH197" i="13"/>
  <c r="AI197" i="13"/>
  <c r="AJ197" i="13"/>
  <c r="AK197" i="13"/>
  <c r="AL197" i="13"/>
  <c r="I198" i="13"/>
  <c r="AA146" i="13" s="1"/>
  <c r="J198" i="13"/>
  <c r="AB146" i="13" s="1"/>
  <c r="K198" i="13"/>
  <c r="AC146" i="13" s="1"/>
  <c r="L198" i="13"/>
  <c r="AD146" i="13" s="1"/>
  <c r="M198" i="13"/>
  <c r="AE146" i="13" s="1"/>
  <c r="N198" i="13"/>
  <c r="AF146" i="13" s="1"/>
  <c r="O198" i="13"/>
  <c r="AG146" i="13" s="1"/>
  <c r="P198" i="13"/>
  <c r="AH146" i="13" s="1"/>
  <c r="Q198" i="13"/>
  <c r="AI146" i="13" s="1"/>
  <c r="R198" i="13"/>
  <c r="AJ146" i="13" s="1"/>
  <c r="S198" i="13"/>
  <c r="AK146" i="13" s="1"/>
  <c r="T198" i="13"/>
  <c r="AL146" i="13" s="1"/>
  <c r="AA198" i="13"/>
  <c r="AB198" i="13"/>
  <c r="AC198" i="13"/>
  <c r="AD198" i="13"/>
  <c r="AE198" i="13"/>
  <c r="AF198" i="13"/>
  <c r="AG198" i="13"/>
  <c r="AH198" i="13"/>
  <c r="AI198" i="13"/>
  <c r="AJ198" i="13"/>
  <c r="AK198" i="13"/>
  <c r="AL198" i="13"/>
  <c r="I199" i="13"/>
  <c r="AA147" i="13" s="1"/>
  <c r="J199" i="13"/>
  <c r="AB147" i="13" s="1"/>
  <c r="K199" i="13"/>
  <c r="AC147" i="13" s="1"/>
  <c r="L199" i="13"/>
  <c r="AD147" i="13" s="1"/>
  <c r="M199" i="13"/>
  <c r="AE147" i="13" s="1"/>
  <c r="N199" i="13"/>
  <c r="AF147" i="13" s="1"/>
  <c r="O199" i="13"/>
  <c r="AG147" i="13" s="1"/>
  <c r="P199" i="13"/>
  <c r="AH147" i="13" s="1"/>
  <c r="Q199" i="13"/>
  <c r="AI147" i="13" s="1"/>
  <c r="R199" i="13"/>
  <c r="AJ147" i="13" s="1"/>
  <c r="S199" i="13"/>
  <c r="AK147" i="13" s="1"/>
  <c r="T199" i="13"/>
  <c r="AL147" i="13" s="1"/>
  <c r="AA199" i="13"/>
  <c r="AB199" i="13"/>
  <c r="AC199" i="13"/>
  <c r="AD199" i="13"/>
  <c r="AE199" i="13"/>
  <c r="AF199" i="13"/>
  <c r="AG199" i="13"/>
  <c r="AH199" i="13"/>
  <c r="AI199" i="13"/>
  <c r="AJ199" i="13"/>
  <c r="AK199" i="13"/>
  <c r="AL199" i="13"/>
  <c r="I200" i="13"/>
  <c r="AA148" i="13" s="1"/>
  <c r="J200" i="13"/>
  <c r="AB148" i="13" s="1"/>
  <c r="K200" i="13"/>
  <c r="AC148" i="13" s="1"/>
  <c r="L200" i="13"/>
  <c r="AD148" i="13" s="1"/>
  <c r="M200" i="13"/>
  <c r="AE148" i="13" s="1"/>
  <c r="N200" i="13"/>
  <c r="AF148" i="13" s="1"/>
  <c r="O200" i="13"/>
  <c r="AG148" i="13" s="1"/>
  <c r="P200" i="13"/>
  <c r="AH148" i="13" s="1"/>
  <c r="Q200" i="13"/>
  <c r="AI148" i="13" s="1"/>
  <c r="R200" i="13"/>
  <c r="AJ148" i="13" s="1"/>
  <c r="S200" i="13"/>
  <c r="AK148" i="13" s="1"/>
  <c r="T200" i="13"/>
  <c r="AL148" i="13" s="1"/>
  <c r="AA200" i="13"/>
  <c r="AB200" i="13"/>
  <c r="AC200" i="13"/>
  <c r="AD200" i="13"/>
  <c r="AE200" i="13"/>
  <c r="AF200" i="13"/>
  <c r="AG200" i="13"/>
  <c r="AH200" i="13"/>
  <c r="AI200" i="13"/>
  <c r="AJ200" i="13"/>
  <c r="AK200" i="13"/>
  <c r="AL200" i="13"/>
  <c r="I201" i="13"/>
  <c r="AA149" i="13" s="1"/>
  <c r="J201" i="13"/>
  <c r="AB149" i="13" s="1"/>
  <c r="K201" i="13"/>
  <c r="AC149" i="13" s="1"/>
  <c r="L201" i="13"/>
  <c r="AD149" i="13" s="1"/>
  <c r="M201" i="13"/>
  <c r="AE149" i="13" s="1"/>
  <c r="N201" i="13"/>
  <c r="AF149" i="13" s="1"/>
  <c r="O201" i="13"/>
  <c r="AG149" i="13" s="1"/>
  <c r="P201" i="13"/>
  <c r="AH149" i="13" s="1"/>
  <c r="Q201" i="13"/>
  <c r="AI149" i="13" s="1"/>
  <c r="R201" i="13"/>
  <c r="AJ149" i="13" s="1"/>
  <c r="S201" i="13"/>
  <c r="AK149" i="13" s="1"/>
  <c r="T201" i="13"/>
  <c r="AL149" i="13" s="1"/>
  <c r="AA201" i="13"/>
  <c r="AB201" i="13"/>
  <c r="AC201" i="13"/>
  <c r="AD201" i="13"/>
  <c r="AE201" i="13"/>
  <c r="AF201" i="13"/>
  <c r="AG201" i="13"/>
  <c r="AH201" i="13"/>
  <c r="AI201" i="13"/>
  <c r="AJ201" i="13"/>
  <c r="AK201" i="13"/>
  <c r="AL201" i="13"/>
  <c r="I202" i="13"/>
  <c r="AA150" i="13" s="1"/>
  <c r="J202" i="13"/>
  <c r="AB150" i="13" s="1"/>
  <c r="K202" i="13"/>
  <c r="AC150" i="13" s="1"/>
  <c r="L202" i="13"/>
  <c r="AD150" i="13" s="1"/>
  <c r="M202" i="13"/>
  <c r="AE150" i="13" s="1"/>
  <c r="N202" i="13"/>
  <c r="AF150" i="13" s="1"/>
  <c r="O202" i="13"/>
  <c r="AG150" i="13" s="1"/>
  <c r="P202" i="13"/>
  <c r="AH150" i="13" s="1"/>
  <c r="Q202" i="13"/>
  <c r="AI150" i="13" s="1"/>
  <c r="R202" i="13"/>
  <c r="AJ150" i="13" s="1"/>
  <c r="S202" i="13"/>
  <c r="AK150" i="13" s="1"/>
  <c r="T202" i="13"/>
  <c r="AL150" i="13" s="1"/>
  <c r="AA202" i="13"/>
  <c r="AB202" i="13"/>
  <c r="AC202" i="13"/>
  <c r="AD202" i="13"/>
  <c r="AE202" i="13"/>
  <c r="AF202" i="13"/>
  <c r="AG202" i="13"/>
  <c r="AH202" i="13"/>
  <c r="AI202" i="13"/>
  <c r="AJ202" i="13"/>
  <c r="AK202" i="13"/>
  <c r="AL202" i="13"/>
  <c r="I203" i="13"/>
  <c r="AA151" i="13" s="1"/>
  <c r="J203" i="13"/>
  <c r="AB151" i="13" s="1"/>
  <c r="K203" i="13"/>
  <c r="AC151" i="13" s="1"/>
  <c r="L203" i="13"/>
  <c r="AD151" i="13" s="1"/>
  <c r="M203" i="13"/>
  <c r="AE151" i="13" s="1"/>
  <c r="N203" i="13"/>
  <c r="AF151" i="13" s="1"/>
  <c r="O203" i="13"/>
  <c r="AG151" i="13" s="1"/>
  <c r="P203" i="13"/>
  <c r="AH151" i="13" s="1"/>
  <c r="Q203" i="13"/>
  <c r="AI151" i="13" s="1"/>
  <c r="R203" i="13"/>
  <c r="AJ151" i="13" s="1"/>
  <c r="S203" i="13"/>
  <c r="AK151" i="13" s="1"/>
  <c r="T203" i="13"/>
  <c r="AL151" i="13" s="1"/>
  <c r="AA203" i="13"/>
  <c r="AB203" i="13"/>
  <c r="AC203" i="13"/>
  <c r="AD203" i="13"/>
  <c r="AE203" i="13"/>
  <c r="AF203" i="13"/>
  <c r="AG203" i="13"/>
  <c r="AH203" i="13"/>
  <c r="AI203" i="13"/>
  <c r="AJ203" i="13"/>
  <c r="AK203" i="13"/>
  <c r="AL203" i="13"/>
  <c r="I204" i="13"/>
  <c r="AA152" i="13" s="1"/>
  <c r="J204" i="13"/>
  <c r="AB152" i="13" s="1"/>
  <c r="K204" i="13"/>
  <c r="AC152" i="13" s="1"/>
  <c r="L204" i="13"/>
  <c r="AD152" i="13" s="1"/>
  <c r="M204" i="13"/>
  <c r="AE152" i="13" s="1"/>
  <c r="N204" i="13"/>
  <c r="AF152" i="13" s="1"/>
  <c r="O204" i="13"/>
  <c r="AG152" i="13" s="1"/>
  <c r="P204" i="13"/>
  <c r="AH152" i="13" s="1"/>
  <c r="Q204" i="13"/>
  <c r="AI152" i="13" s="1"/>
  <c r="R204" i="13"/>
  <c r="AJ152" i="13" s="1"/>
  <c r="S204" i="13"/>
  <c r="AK152" i="13" s="1"/>
  <c r="T204" i="13"/>
  <c r="AL152" i="13" s="1"/>
  <c r="AA204" i="13"/>
  <c r="AB204" i="13"/>
  <c r="AC204" i="13"/>
  <c r="AD204" i="13"/>
  <c r="AE204" i="13"/>
  <c r="AF204" i="13"/>
  <c r="AG204" i="13"/>
  <c r="AH204" i="13"/>
  <c r="AI204" i="13"/>
  <c r="AJ204" i="13"/>
  <c r="AK204" i="13"/>
  <c r="AL204" i="13"/>
  <c r="I205" i="13"/>
  <c r="AA153" i="13" s="1"/>
  <c r="J205" i="13"/>
  <c r="AB153" i="13" s="1"/>
  <c r="K205" i="13"/>
  <c r="AC153" i="13" s="1"/>
  <c r="L205" i="13"/>
  <c r="AD153" i="13" s="1"/>
  <c r="M205" i="13"/>
  <c r="AE153" i="13" s="1"/>
  <c r="N205" i="13"/>
  <c r="AF153" i="13" s="1"/>
  <c r="O205" i="13"/>
  <c r="AG153" i="13" s="1"/>
  <c r="P205" i="13"/>
  <c r="AH153" i="13" s="1"/>
  <c r="Q205" i="13"/>
  <c r="AI153" i="13" s="1"/>
  <c r="R205" i="13"/>
  <c r="AJ153" i="13" s="1"/>
  <c r="S205" i="13"/>
  <c r="AK153" i="13" s="1"/>
  <c r="T205" i="13"/>
  <c r="AL153" i="13" s="1"/>
  <c r="AA205" i="13"/>
  <c r="AB205" i="13"/>
  <c r="AC205" i="13"/>
  <c r="AD205" i="13"/>
  <c r="AE205" i="13"/>
  <c r="AF205" i="13"/>
  <c r="AG205" i="13"/>
  <c r="AH205" i="13"/>
  <c r="AI205" i="13"/>
  <c r="AJ205" i="13"/>
  <c r="AK205" i="13"/>
  <c r="AL205" i="13"/>
  <c r="I206" i="13"/>
  <c r="AA154" i="13" s="1"/>
  <c r="J206" i="13"/>
  <c r="AB154" i="13" s="1"/>
  <c r="K206" i="13"/>
  <c r="AC154" i="13" s="1"/>
  <c r="L206" i="13"/>
  <c r="AD154" i="13" s="1"/>
  <c r="M206" i="13"/>
  <c r="AE154" i="13" s="1"/>
  <c r="N206" i="13"/>
  <c r="AF154" i="13" s="1"/>
  <c r="O206" i="13"/>
  <c r="AG154" i="13" s="1"/>
  <c r="P206" i="13"/>
  <c r="AH154" i="13" s="1"/>
  <c r="Q206" i="13"/>
  <c r="AI154" i="13" s="1"/>
  <c r="R206" i="13"/>
  <c r="AJ154" i="13" s="1"/>
  <c r="S206" i="13"/>
  <c r="AK154" i="13" s="1"/>
  <c r="T206" i="13"/>
  <c r="AL154" i="13" s="1"/>
  <c r="AA206" i="13"/>
  <c r="AB206" i="13"/>
  <c r="AC206" i="13"/>
  <c r="AD206" i="13"/>
  <c r="AE206" i="13"/>
  <c r="AF206" i="13"/>
  <c r="AG206" i="13"/>
  <c r="AH206" i="13"/>
  <c r="AI206" i="13"/>
  <c r="AJ206" i="13"/>
  <c r="AK206" i="13"/>
  <c r="AL206" i="13"/>
  <c r="I207" i="13"/>
  <c r="AA155" i="13" s="1"/>
  <c r="J207" i="13"/>
  <c r="AB155" i="13" s="1"/>
  <c r="K207" i="13"/>
  <c r="AC155" i="13" s="1"/>
  <c r="L207" i="13"/>
  <c r="AD155" i="13" s="1"/>
  <c r="M207" i="13"/>
  <c r="AE155" i="13" s="1"/>
  <c r="N207" i="13"/>
  <c r="AF155" i="13" s="1"/>
  <c r="O207" i="13"/>
  <c r="AG155" i="13" s="1"/>
  <c r="P207" i="13"/>
  <c r="AH155" i="13" s="1"/>
  <c r="Q207" i="13"/>
  <c r="AI155" i="13" s="1"/>
  <c r="R207" i="13"/>
  <c r="AJ155" i="13" s="1"/>
  <c r="S207" i="13"/>
  <c r="AK155" i="13" s="1"/>
  <c r="T207" i="13"/>
  <c r="AL155" i="13" s="1"/>
  <c r="AA207" i="13"/>
  <c r="AB207" i="13"/>
  <c r="AC207" i="13"/>
  <c r="AD207" i="13"/>
  <c r="AE207" i="13"/>
  <c r="AF207" i="13"/>
  <c r="AG207" i="13"/>
  <c r="AH207" i="13"/>
  <c r="AI207" i="13"/>
  <c r="AJ207" i="13"/>
  <c r="AK207" i="13"/>
  <c r="AL207" i="13"/>
  <c r="I208" i="13"/>
  <c r="AA156" i="13" s="1"/>
  <c r="J208" i="13"/>
  <c r="AB156" i="13" s="1"/>
  <c r="K208" i="13"/>
  <c r="AC156" i="13" s="1"/>
  <c r="L208" i="13"/>
  <c r="AD156" i="13" s="1"/>
  <c r="M208" i="13"/>
  <c r="AE156" i="13" s="1"/>
  <c r="N208" i="13"/>
  <c r="AF156" i="13" s="1"/>
  <c r="O208" i="13"/>
  <c r="AG156" i="13" s="1"/>
  <c r="P208" i="13"/>
  <c r="AH156" i="13" s="1"/>
  <c r="Q208" i="13"/>
  <c r="AI156" i="13" s="1"/>
  <c r="R208" i="13"/>
  <c r="AJ156" i="13" s="1"/>
  <c r="S208" i="13"/>
  <c r="AK156" i="13" s="1"/>
  <c r="T208" i="13"/>
  <c r="AL156" i="13" s="1"/>
  <c r="AA208" i="13"/>
  <c r="AB208" i="13"/>
  <c r="AC208" i="13"/>
  <c r="AD208" i="13"/>
  <c r="AE208" i="13"/>
  <c r="AF208" i="13"/>
  <c r="AG208" i="13"/>
  <c r="AH208" i="13"/>
  <c r="AI208" i="13"/>
  <c r="AJ208" i="13"/>
  <c r="AK208" i="13"/>
  <c r="AL208" i="13"/>
  <c r="I209" i="13"/>
  <c r="AA157" i="13" s="1"/>
  <c r="J209" i="13"/>
  <c r="AB157" i="13" s="1"/>
  <c r="K209" i="13"/>
  <c r="AC157" i="13" s="1"/>
  <c r="L209" i="13"/>
  <c r="AD157" i="13" s="1"/>
  <c r="M209" i="13"/>
  <c r="AE157" i="13" s="1"/>
  <c r="N209" i="13"/>
  <c r="AF157" i="13" s="1"/>
  <c r="O209" i="13"/>
  <c r="AG157" i="13" s="1"/>
  <c r="P209" i="13"/>
  <c r="AH157" i="13" s="1"/>
  <c r="Q209" i="13"/>
  <c r="AI157" i="13" s="1"/>
  <c r="R209" i="13"/>
  <c r="AJ157" i="13" s="1"/>
  <c r="S209" i="13"/>
  <c r="AK157" i="13" s="1"/>
  <c r="T209" i="13"/>
  <c r="AL157" i="13" s="1"/>
  <c r="AA209" i="13"/>
  <c r="AB209" i="13"/>
  <c r="AC209" i="13"/>
  <c r="AD209" i="13"/>
  <c r="AE209" i="13"/>
  <c r="AF209" i="13"/>
  <c r="AG209" i="13"/>
  <c r="AH209" i="13"/>
  <c r="AI209" i="13"/>
  <c r="AJ209" i="13"/>
  <c r="AK209" i="13"/>
  <c r="AL209" i="13"/>
  <c r="I210" i="13"/>
  <c r="AA158" i="13" s="1"/>
  <c r="J210" i="13"/>
  <c r="AB158" i="13" s="1"/>
  <c r="K210" i="13"/>
  <c r="AC158" i="13" s="1"/>
  <c r="L210" i="13"/>
  <c r="AD158" i="13" s="1"/>
  <c r="M210" i="13"/>
  <c r="AE158" i="13" s="1"/>
  <c r="N210" i="13"/>
  <c r="AF158" i="13" s="1"/>
  <c r="O210" i="13"/>
  <c r="AG158" i="13" s="1"/>
  <c r="P210" i="13"/>
  <c r="AH158" i="13" s="1"/>
  <c r="Q210" i="13"/>
  <c r="AI158" i="13" s="1"/>
  <c r="R210" i="13"/>
  <c r="AJ158" i="13" s="1"/>
  <c r="S210" i="13"/>
  <c r="AK158" i="13" s="1"/>
  <c r="T210" i="13"/>
  <c r="AL158" i="13" s="1"/>
  <c r="AA210" i="13"/>
  <c r="AB210" i="13"/>
  <c r="AC210" i="13"/>
  <c r="AD210" i="13"/>
  <c r="AE210" i="13"/>
  <c r="AF210" i="13"/>
  <c r="AG210" i="13"/>
  <c r="AH210" i="13"/>
  <c r="AI210" i="13"/>
  <c r="AJ210" i="13"/>
  <c r="AK210" i="13"/>
  <c r="AL210" i="13"/>
  <c r="I211" i="13"/>
  <c r="AA159" i="13" s="1"/>
  <c r="J211" i="13"/>
  <c r="AB159" i="13" s="1"/>
  <c r="K211" i="13"/>
  <c r="AC159" i="13" s="1"/>
  <c r="L211" i="13"/>
  <c r="AD159" i="13" s="1"/>
  <c r="M211" i="13"/>
  <c r="AE159" i="13" s="1"/>
  <c r="N211" i="13"/>
  <c r="AF159" i="13" s="1"/>
  <c r="O211" i="13"/>
  <c r="AG159" i="13" s="1"/>
  <c r="P211" i="13"/>
  <c r="AH159" i="13" s="1"/>
  <c r="Q211" i="13"/>
  <c r="AI159" i="13" s="1"/>
  <c r="R211" i="13"/>
  <c r="AJ159" i="13" s="1"/>
  <c r="S211" i="13"/>
  <c r="AK159" i="13" s="1"/>
  <c r="T211" i="13"/>
  <c r="AL159" i="13" s="1"/>
  <c r="AA211" i="13"/>
  <c r="AB211" i="13"/>
  <c r="AC211" i="13"/>
  <c r="AD211" i="13"/>
  <c r="AE211" i="13"/>
  <c r="AF211" i="13"/>
  <c r="AG211" i="13"/>
  <c r="AH211" i="13"/>
  <c r="AI211" i="13"/>
  <c r="AJ211" i="13"/>
  <c r="AK211" i="13"/>
  <c r="AL211" i="13"/>
  <c r="I212" i="13"/>
  <c r="AA160" i="13" s="1"/>
  <c r="J212" i="13"/>
  <c r="AB160" i="13" s="1"/>
  <c r="K212" i="13"/>
  <c r="AC160" i="13" s="1"/>
  <c r="L212" i="13"/>
  <c r="AD160" i="13" s="1"/>
  <c r="M212" i="13"/>
  <c r="AE160" i="13" s="1"/>
  <c r="N212" i="13"/>
  <c r="AF160" i="13" s="1"/>
  <c r="O212" i="13"/>
  <c r="AG160" i="13" s="1"/>
  <c r="P212" i="13"/>
  <c r="AH160" i="13" s="1"/>
  <c r="Q212" i="13"/>
  <c r="AI160" i="13" s="1"/>
  <c r="R212" i="13"/>
  <c r="AJ160" i="13" s="1"/>
  <c r="S212" i="13"/>
  <c r="AK160" i="13" s="1"/>
  <c r="T212" i="13"/>
  <c r="AL160" i="13" s="1"/>
  <c r="AA212" i="13"/>
  <c r="AB212" i="13"/>
  <c r="AC212" i="13"/>
  <c r="AD212" i="13"/>
  <c r="AE212" i="13"/>
  <c r="AF212" i="13"/>
  <c r="AG212" i="13"/>
  <c r="AH212" i="13"/>
  <c r="AI212" i="13"/>
  <c r="AJ212" i="13"/>
  <c r="AK212" i="13"/>
  <c r="AL212" i="13"/>
  <c r="I213" i="13"/>
  <c r="AA161" i="13" s="1"/>
  <c r="J213" i="13"/>
  <c r="AB161" i="13" s="1"/>
  <c r="K213" i="13"/>
  <c r="AC161" i="13" s="1"/>
  <c r="L213" i="13"/>
  <c r="AD161" i="13" s="1"/>
  <c r="M213" i="13"/>
  <c r="AE161" i="13" s="1"/>
  <c r="N213" i="13"/>
  <c r="AF161" i="13" s="1"/>
  <c r="O213" i="13"/>
  <c r="AG161" i="13" s="1"/>
  <c r="P213" i="13"/>
  <c r="AH161" i="13" s="1"/>
  <c r="Q213" i="13"/>
  <c r="AI161" i="13" s="1"/>
  <c r="R213" i="13"/>
  <c r="AJ161" i="13" s="1"/>
  <c r="S213" i="13"/>
  <c r="AK161" i="13" s="1"/>
  <c r="T213" i="13"/>
  <c r="AL161" i="13" s="1"/>
  <c r="AA213" i="13"/>
  <c r="AB213" i="13"/>
  <c r="AC213" i="13"/>
  <c r="AD213" i="13"/>
  <c r="AE213" i="13"/>
  <c r="AF213" i="13"/>
  <c r="AG213" i="13"/>
  <c r="AH213" i="13"/>
  <c r="AI213" i="13"/>
  <c r="AJ213" i="13"/>
  <c r="AK213" i="13"/>
  <c r="AL213" i="13"/>
  <c r="Q217" i="13"/>
  <c r="Q219" i="13" s="1"/>
  <c r="U218" i="13"/>
  <c r="I219" i="13"/>
  <c r="J219" i="13"/>
  <c r="K219" i="13"/>
  <c r="L219" i="13"/>
  <c r="M219" i="13"/>
  <c r="N219" i="13"/>
  <c r="O219" i="13"/>
  <c r="P219" i="13"/>
  <c r="R219" i="13"/>
  <c r="S219" i="13"/>
  <c r="T219" i="13"/>
  <c r="G9" i="2"/>
  <c r="G12" i="2"/>
  <c r="G10" i="2"/>
  <c r="G14" i="2"/>
  <c r="G15" i="2"/>
  <c r="G17" i="2"/>
  <c r="G18" i="2"/>
  <c r="G19" i="2"/>
  <c r="G20" i="2"/>
  <c r="E10" i="3"/>
  <c r="H10" i="3"/>
  <c r="G10" i="3" s="1"/>
  <c r="E11" i="3"/>
  <c r="I11" i="3"/>
  <c r="H11" i="3" s="1"/>
  <c r="E12" i="3"/>
  <c r="H12" i="3"/>
  <c r="G12" i="3" s="1"/>
  <c r="G24" i="3" s="1"/>
  <c r="E13" i="3"/>
  <c r="H13" i="3"/>
  <c r="G13" i="3" s="1"/>
  <c r="E14" i="3"/>
  <c r="H14" i="3"/>
  <c r="G14" i="3" s="1"/>
  <c r="E15" i="3"/>
  <c r="I15" i="3" s="1"/>
  <c r="H15" i="3" s="1"/>
  <c r="G15" i="3" s="1"/>
  <c r="E16" i="3"/>
  <c r="H16" i="3"/>
  <c r="G16" i="3" s="1"/>
  <c r="E17" i="3"/>
  <c r="H17" i="3"/>
  <c r="G17" i="3" s="1"/>
  <c r="E18" i="3"/>
  <c r="I18" i="3" s="1"/>
  <c r="H18" i="3" s="1"/>
  <c r="G18" i="3" s="1"/>
  <c r="C19" i="3"/>
  <c r="D19" i="3"/>
  <c r="J12" i="4"/>
  <c r="J13" i="4"/>
  <c r="J14" i="4"/>
  <c r="J16" i="4"/>
  <c r="J17" i="4"/>
  <c r="J18" i="4"/>
  <c r="J19" i="4"/>
  <c r="G12" i="5"/>
  <c r="J12" i="5"/>
  <c r="K12" i="5"/>
  <c r="G13" i="5"/>
  <c r="J13" i="5"/>
  <c r="K13" i="5"/>
  <c r="G14" i="5"/>
  <c r="J14" i="5"/>
  <c r="K14" i="5"/>
  <c r="G16" i="5"/>
  <c r="J16" i="5"/>
  <c r="K16" i="5"/>
  <c r="G17" i="5"/>
  <c r="J17" i="5"/>
  <c r="K17" i="5"/>
  <c r="G18" i="5"/>
  <c r="J18" i="5"/>
  <c r="K18" i="5"/>
  <c r="G19" i="5"/>
  <c r="J19" i="5"/>
  <c r="K19" i="5"/>
  <c r="J21" i="5"/>
  <c r="K21" i="5"/>
  <c r="J22" i="5"/>
  <c r="K22" i="5"/>
  <c r="C33" i="5"/>
  <c r="D33" i="5"/>
  <c r="E33" i="5" s="1"/>
  <c r="F33" i="5" s="1"/>
  <c r="C34" i="5"/>
  <c r="D34" i="5" s="1"/>
  <c r="E34" i="5" s="1"/>
  <c r="C35" i="5"/>
  <c r="D35" i="5" s="1"/>
  <c r="C37" i="5"/>
  <c r="D37" i="5"/>
  <c r="E37" i="5" s="1"/>
  <c r="F37" i="5" s="1"/>
  <c r="C38" i="5"/>
  <c r="D38" i="5" s="1"/>
  <c r="E38" i="5" s="1"/>
  <c r="F38" i="5" s="1"/>
  <c r="G38" i="5" s="1"/>
  <c r="C39" i="5"/>
  <c r="D39" i="5" s="1"/>
  <c r="E39" i="5" s="1"/>
  <c r="F39" i="5" s="1"/>
  <c r="C40" i="5"/>
  <c r="D40" i="5" s="1"/>
  <c r="M26" i="5" s="1"/>
  <c r="C41" i="5"/>
  <c r="D41" i="5" s="1"/>
  <c r="E41" i="5" s="1"/>
  <c r="F41" i="5" s="1"/>
  <c r="C42" i="5"/>
  <c r="AM187" i="13" l="1"/>
  <c r="AQ135" i="13" s="1"/>
  <c r="U217" i="13"/>
  <c r="AM120" i="11"/>
  <c r="AQ88" i="11" s="1"/>
  <c r="AM117" i="11"/>
  <c r="AQ85" i="11" s="1"/>
  <c r="AM116" i="11"/>
  <c r="AQ84" i="11" s="1"/>
  <c r="AM115" i="11"/>
  <c r="AQ83" i="11" s="1"/>
  <c r="AM106" i="11"/>
  <c r="AQ74" i="11" s="1"/>
  <c r="AS101" i="11"/>
  <c r="AS95" i="11"/>
  <c r="AS93" i="11"/>
  <c r="AO76" i="11"/>
  <c r="AO62" i="11"/>
  <c r="AO58" i="11"/>
  <c r="AM57" i="11"/>
  <c r="AT91" i="11" s="1"/>
  <c r="AM45" i="11"/>
  <c r="AM41" i="11"/>
  <c r="AM125" i="11"/>
  <c r="AQ93" i="11" s="1"/>
  <c r="AM123" i="11"/>
  <c r="AQ91" i="11" s="1"/>
  <c r="AM133" i="11"/>
  <c r="AQ101" i="11" s="1"/>
  <c r="AM126" i="11"/>
  <c r="AQ94" i="11" s="1"/>
  <c r="AM121" i="11"/>
  <c r="AQ89" i="11" s="1"/>
  <c r="AM112" i="11"/>
  <c r="AQ80" i="11" s="1"/>
  <c r="AM109" i="11"/>
  <c r="AQ77" i="11" s="1"/>
  <c r="AM107" i="11"/>
  <c r="AQ75" i="11" s="1"/>
  <c r="AO66" i="11"/>
  <c r="AM61" i="11"/>
  <c r="AT95" i="11" s="1"/>
  <c r="AM49" i="11"/>
  <c r="AT83" i="11" s="1"/>
  <c r="AM43" i="11"/>
  <c r="AT77" i="11" s="1"/>
  <c r="AM42" i="11"/>
  <c r="AT76" i="11" s="1"/>
  <c r="AM124" i="11"/>
  <c r="AQ92" i="11" s="1"/>
  <c r="AM127" i="11"/>
  <c r="AQ95" i="11" s="1"/>
  <c r="AM118" i="11"/>
  <c r="AQ86" i="11" s="1"/>
  <c r="AM113" i="11"/>
  <c r="AQ81" i="11" s="1"/>
  <c r="AM108" i="11"/>
  <c r="AQ76" i="11" s="1"/>
  <c r="AM104" i="11"/>
  <c r="AQ72" i="11" s="1"/>
  <c r="AS90" i="11"/>
  <c r="AO80" i="11"/>
  <c r="AM53" i="11"/>
  <c r="AT87" i="11" s="1"/>
  <c r="AM186" i="13"/>
  <c r="AQ134" i="13" s="1"/>
  <c r="AM193" i="13"/>
  <c r="AQ141" i="13" s="1"/>
  <c r="AO158" i="13"/>
  <c r="AO122" i="13"/>
  <c r="AO118" i="13"/>
  <c r="AO114" i="13"/>
  <c r="AO72" i="13"/>
  <c r="AM201" i="13"/>
  <c r="AQ149" i="13" s="1"/>
  <c r="AM200" i="13"/>
  <c r="AQ148" i="13" s="1"/>
  <c r="AM195" i="13"/>
  <c r="AQ143" i="13" s="1"/>
  <c r="AM177" i="13"/>
  <c r="AQ125" i="13" s="1"/>
  <c r="AM171" i="13"/>
  <c r="AQ119" i="13" s="1"/>
  <c r="AM209" i="13"/>
  <c r="AQ157" i="13" s="1"/>
  <c r="AM205" i="13"/>
  <c r="AQ153" i="13" s="1"/>
  <c r="AM202" i="13"/>
  <c r="AQ150" i="13" s="1"/>
  <c r="AM185" i="13"/>
  <c r="AQ133" i="13" s="1"/>
  <c r="AM179" i="13"/>
  <c r="AQ127" i="13" s="1"/>
  <c r="AO88" i="13"/>
  <c r="AM199" i="13"/>
  <c r="AQ147" i="13" s="1"/>
  <c r="AM196" i="13"/>
  <c r="AQ144" i="13" s="1"/>
  <c r="AM189" i="13"/>
  <c r="AQ137" i="13" s="1"/>
  <c r="AM132" i="13"/>
  <c r="AM183" i="13"/>
  <c r="AQ131" i="13" s="1"/>
  <c r="AM180" i="13"/>
  <c r="AQ128" i="13" s="1"/>
  <c r="AM174" i="13"/>
  <c r="AQ122" i="13" s="1"/>
  <c r="AM172" i="13"/>
  <c r="AQ120" i="13" s="1"/>
  <c r="AM169" i="13"/>
  <c r="AQ117" i="13" s="1"/>
  <c r="AM165" i="13"/>
  <c r="AQ113" i="13" s="1"/>
  <c r="AO154" i="13"/>
  <c r="AM101" i="13"/>
  <c r="AT155" i="13" s="1"/>
  <c r="AM77" i="13"/>
  <c r="AT131" i="13" s="1"/>
  <c r="AM70" i="13"/>
  <c r="AT124" i="13" s="1"/>
  <c r="AM198" i="13"/>
  <c r="AQ146" i="13" s="1"/>
  <c r="AM173" i="13"/>
  <c r="AQ121" i="13" s="1"/>
  <c r="AM168" i="13"/>
  <c r="AQ116" i="13" s="1"/>
  <c r="U219" i="13"/>
  <c r="AM211" i="13"/>
  <c r="AQ159" i="13" s="1"/>
  <c r="AM206" i="13"/>
  <c r="AQ154" i="13" s="1"/>
  <c r="AM194" i="13"/>
  <c r="AQ142" i="13" s="1"/>
  <c r="AM192" i="13"/>
  <c r="AQ140" i="13" s="1"/>
  <c r="AM190" i="13"/>
  <c r="AQ138" i="13" s="1"/>
  <c r="AM184" i="13"/>
  <c r="AQ132" i="13" s="1"/>
  <c r="AM178" i="13"/>
  <c r="AQ126" i="13" s="1"/>
  <c r="AM175" i="13"/>
  <c r="AQ123" i="13" s="1"/>
  <c r="AM166" i="13"/>
  <c r="AQ114" i="13" s="1"/>
  <c r="AM164" i="13"/>
  <c r="AQ112" i="13" s="1"/>
  <c r="AO150" i="13"/>
  <c r="AO146" i="13"/>
  <c r="AO138" i="13"/>
  <c r="AO134" i="13"/>
  <c r="AM93" i="13"/>
  <c r="AT147" i="13" s="1"/>
  <c r="AM78" i="13"/>
  <c r="AT132" i="13" s="1"/>
  <c r="AO76" i="13"/>
  <c r="AM66" i="13"/>
  <c r="AT120" i="13" s="1"/>
  <c r="AM207" i="13"/>
  <c r="AQ155" i="13" s="1"/>
  <c r="AM204" i="13"/>
  <c r="AQ152" i="13" s="1"/>
  <c r="AM182" i="13"/>
  <c r="AQ130" i="13" s="1"/>
  <c r="AM89" i="13"/>
  <c r="AT143" i="13" s="1"/>
  <c r="T214" i="13"/>
  <c r="AM213" i="13"/>
  <c r="AQ161" i="13" s="1"/>
  <c r="AM212" i="13"/>
  <c r="AQ160" i="13" s="1"/>
  <c r="AM210" i="13"/>
  <c r="AQ158" i="13" s="1"/>
  <c r="AM208" i="13"/>
  <c r="AQ156" i="13" s="1"/>
  <c r="AM203" i="13"/>
  <c r="AQ151" i="13" s="1"/>
  <c r="AM197" i="13"/>
  <c r="AQ145" i="13" s="1"/>
  <c r="AM140" i="13"/>
  <c r="AM191" i="13"/>
  <c r="AQ139" i="13" s="1"/>
  <c r="AM188" i="13"/>
  <c r="AQ136" i="13" s="1"/>
  <c r="AM136" i="13"/>
  <c r="AM181" i="13"/>
  <c r="AQ129" i="13" s="1"/>
  <c r="AM176" i="13"/>
  <c r="AQ124" i="13" s="1"/>
  <c r="AM170" i="13"/>
  <c r="AQ118" i="13" s="1"/>
  <c r="AM118" i="13"/>
  <c r="AM167" i="13"/>
  <c r="AQ115" i="13" s="1"/>
  <c r="AM114" i="13"/>
  <c r="AM97" i="13"/>
  <c r="AT151" i="13" s="1"/>
  <c r="AM85" i="13"/>
  <c r="AT139" i="13" s="1"/>
  <c r="AM81" i="13"/>
  <c r="AT135" i="13" s="1"/>
  <c r="AM69" i="13"/>
  <c r="AT123" i="13" s="1"/>
  <c r="Q21" i="15"/>
  <c r="R21" i="15" s="1"/>
  <c r="Q42" i="15" s="1"/>
  <c r="Q19" i="15"/>
  <c r="O19" i="15"/>
  <c r="F11" i="17" s="1"/>
  <c r="G11" i="17" s="1"/>
  <c r="Q18" i="15"/>
  <c r="R18" i="15" s="1"/>
  <c r="Q40" i="15" s="1"/>
  <c r="O22" i="15"/>
  <c r="F9" i="17" s="1"/>
  <c r="F27" i="17" s="1"/>
  <c r="Q17" i="15"/>
  <c r="R17" i="15" s="1"/>
  <c r="Q39" i="15" s="1"/>
  <c r="Q16" i="15"/>
  <c r="R16" i="15" s="1"/>
  <c r="Q38" i="15" s="1"/>
  <c r="Q22" i="15"/>
  <c r="R22" i="15" s="1"/>
  <c r="Q43" i="15" s="1"/>
  <c r="Q20" i="15"/>
  <c r="G27" i="16"/>
  <c r="J27" i="16" s="1"/>
  <c r="P24" i="15"/>
  <c r="G20" i="16"/>
  <c r="J20" i="16" s="1"/>
  <c r="G28" i="16"/>
  <c r="J28" i="16" s="1"/>
  <c r="E37" i="15"/>
  <c r="E44" i="15" s="1"/>
  <c r="F34" i="15"/>
  <c r="G23" i="5"/>
  <c r="D24" i="5"/>
  <c r="E24" i="5"/>
  <c r="F24" i="5"/>
  <c r="AM160" i="13"/>
  <c r="AM149" i="13"/>
  <c r="AM148" i="13"/>
  <c r="AM147" i="13"/>
  <c r="AR147" i="13" s="1"/>
  <c r="AM146" i="13"/>
  <c r="AM144" i="13"/>
  <c r="AM142" i="13"/>
  <c r="AM138" i="13"/>
  <c r="AM134" i="13"/>
  <c r="AM130" i="13"/>
  <c r="AM128" i="13"/>
  <c r="H19" i="3"/>
  <c r="G11" i="3"/>
  <c r="G19" i="3" s="1"/>
  <c r="AM126" i="13"/>
  <c r="AM124" i="13"/>
  <c r="AM122" i="13"/>
  <c r="AM120" i="13"/>
  <c r="AM159" i="13"/>
  <c r="AM158" i="13"/>
  <c r="AM161" i="13"/>
  <c r="G23" i="3"/>
  <c r="G25" i="3" s="1"/>
  <c r="AM157" i="13"/>
  <c r="AM156" i="13"/>
  <c r="AM155" i="13"/>
  <c r="AM154" i="13"/>
  <c r="AM153" i="13"/>
  <c r="AM152" i="13"/>
  <c r="AM151" i="13"/>
  <c r="AM150" i="13"/>
  <c r="AM139" i="13"/>
  <c r="AR139" i="13" s="1"/>
  <c r="AM131" i="13"/>
  <c r="AR131" i="13" s="1"/>
  <c r="AM123" i="13"/>
  <c r="AM115" i="13"/>
  <c r="AM145" i="13"/>
  <c r="AM137" i="13"/>
  <c r="AM129" i="13"/>
  <c r="AM121" i="13"/>
  <c r="AM113" i="13"/>
  <c r="G40" i="5"/>
  <c r="M40" i="5" s="1"/>
  <c r="C36" i="5"/>
  <c r="C43" i="5" s="1"/>
  <c r="AM112" i="13"/>
  <c r="AM143" i="13"/>
  <c r="AM135" i="13"/>
  <c r="AM127" i="13"/>
  <c r="AM119" i="13"/>
  <c r="AM141" i="13"/>
  <c r="AM133" i="13"/>
  <c r="AM125" i="13"/>
  <c r="AM117" i="13"/>
  <c r="AM116" i="13"/>
  <c r="AM105" i="13"/>
  <c r="AT159" i="13" s="1"/>
  <c r="AM90" i="13"/>
  <c r="AT144" i="13" s="1"/>
  <c r="AM84" i="13"/>
  <c r="AT138" i="13" s="1"/>
  <c r="AM83" i="13"/>
  <c r="AT137" i="13" s="1"/>
  <c r="AM75" i="13"/>
  <c r="AT129" i="13" s="1"/>
  <c r="AM65" i="13"/>
  <c r="AT119" i="13" s="1"/>
  <c r="AM61" i="13"/>
  <c r="AT115" i="13" s="1"/>
  <c r="AB58" i="13"/>
  <c r="AM58" i="13" s="1"/>
  <c r="T110" i="13"/>
  <c r="AO58" i="13"/>
  <c r="AO112" i="13"/>
  <c r="AM101" i="11"/>
  <c r="AM107" i="13"/>
  <c r="AT161" i="13" s="1"/>
  <c r="AM102" i="13"/>
  <c r="AT156" i="13" s="1"/>
  <c r="AM96" i="13"/>
  <c r="AT150" i="13" s="1"/>
  <c r="AM95" i="13"/>
  <c r="AT149" i="13" s="1"/>
  <c r="AM98" i="13"/>
  <c r="AT152" i="13" s="1"/>
  <c r="AM92" i="13"/>
  <c r="AT146" i="13" s="1"/>
  <c r="AM91" i="13"/>
  <c r="AT145" i="13" s="1"/>
  <c r="AM86" i="13"/>
  <c r="AT140" i="13" s="1"/>
  <c r="AM82" i="13"/>
  <c r="AT136" i="13" s="1"/>
  <c r="AM74" i="13"/>
  <c r="AT128" i="13" s="1"/>
  <c r="AM73" i="13"/>
  <c r="AT127" i="13" s="1"/>
  <c r="AM63" i="13"/>
  <c r="AT117" i="13" s="1"/>
  <c r="AM59" i="13"/>
  <c r="AT113" i="13" s="1"/>
  <c r="AM104" i="13"/>
  <c r="AT158" i="13" s="1"/>
  <c r="AM103" i="13"/>
  <c r="AT157" i="13" s="1"/>
  <c r="AM79" i="13"/>
  <c r="AT133" i="13" s="1"/>
  <c r="AM76" i="13"/>
  <c r="AT130" i="13" s="1"/>
  <c r="AM67" i="13"/>
  <c r="AT121" i="13" s="1"/>
  <c r="AM106" i="13"/>
  <c r="AT160" i="13" s="1"/>
  <c r="AM100" i="13"/>
  <c r="AT154" i="13" s="1"/>
  <c r="AM99" i="13"/>
  <c r="AT153" i="13" s="1"/>
  <c r="AM94" i="13"/>
  <c r="AT148" i="13" s="1"/>
  <c r="AM88" i="13"/>
  <c r="AM87" i="13"/>
  <c r="AT141" i="13" s="1"/>
  <c r="AM80" i="13"/>
  <c r="AT134" i="13" s="1"/>
  <c r="AM71" i="13"/>
  <c r="AT125" i="13" s="1"/>
  <c r="AM72" i="13"/>
  <c r="AT126" i="13" s="1"/>
  <c r="AM64" i="13"/>
  <c r="AT118" i="13" s="1"/>
  <c r="AA100" i="11"/>
  <c r="AM100" i="11" s="1"/>
  <c r="AS100" i="11"/>
  <c r="AM99" i="11"/>
  <c r="AR99" i="11" s="1"/>
  <c r="AM98" i="11"/>
  <c r="AM97" i="11"/>
  <c r="AA96" i="11"/>
  <c r="AM96" i="11" s="1"/>
  <c r="AS96" i="11"/>
  <c r="AM129" i="11"/>
  <c r="AQ97" i="11" s="1"/>
  <c r="AM95" i="11"/>
  <c r="AM93" i="11"/>
  <c r="AM92" i="11"/>
  <c r="AM91" i="11"/>
  <c r="AR91" i="11" s="1"/>
  <c r="AM90" i="11"/>
  <c r="AM88" i="11"/>
  <c r="AM60" i="13"/>
  <c r="AT114" i="13" s="1"/>
  <c r="AM87" i="11"/>
  <c r="AR87" i="11" s="1"/>
  <c r="AM86" i="11"/>
  <c r="AM85" i="11"/>
  <c r="AM84" i="11"/>
  <c r="AM83" i="11"/>
  <c r="AR83" i="11" s="1"/>
  <c r="AM82" i="11"/>
  <c r="AM81" i="11"/>
  <c r="AM80" i="11"/>
  <c r="AM68" i="13"/>
  <c r="AT122" i="13" s="1"/>
  <c r="AM131" i="11"/>
  <c r="AQ99" i="11" s="1"/>
  <c r="AM130" i="11"/>
  <c r="AQ98" i="11" s="1"/>
  <c r="AM79" i="11"/>
  <c r="AR79" i="11" s="1"/>
  <c r="AM76" i="11"/>
  <c r="AR76" i="11" s="1"/>
  <c r="AM75" i="11"/>
  <c r="AR75" i="11" s="1"/>
  <c r="AM62" i="13"/>
  <c r="AT116" i="13" s="1"/>
  <c r="AS98" i="11"/>
  <c r="AS99" i="11"/>
  <c r="AA94" i="11"/>
  <c r="AM94" i="11" s="1"/>
  <c r="AS91" i="11"/>
  <c r="AS84" i="11"/>
  <c r="AS83" i="11"/>
  <c r="AM67" i="11"/>
  <c r="AT101" i="11" s="1"/>
  <c r="AM64" i="11"/>
  <c r="AT98" i="11" s="1"/>
  <c r="AM50" i="11"/>
  <c r="AT84" i="11" s="1"/>
  <c r="AM40" i="11"/>
  <c r="AT74" i="11" s="1"/>
  <c r="T134" i="11"/>
  <c r="AA78" i="11"/>
  <c r="AM78" i="11" s="1"/>
  <c r="AR78" i="11" s="1"/>
  <c r="AS78" i="11"/>
  <c r="AS87" i="11"/>
  <c r="AS81" i="11"/>
  <c r="AM59" i="11"/>
  <c r="AT93" i="11" s="1"/>
  <c r="AM56" i="11"/>
  <c r="AT90" i="11" s="1"/>
  <c r="AM77" i="11"/>
  <c r="AR77" i="11" s="1"/>
  <c r="AS82" i="11"/>
  <c r="AM62" i="11"/>
  <c r="AT96" i="11" s="1"/>
  <c r="AM51" i="11"/>
  <c r="AT85" i="11" s="1"/>
  <c r="AM48" i="11"/>
  <c r="AT82" i="11" s="1"/>
  <c r="AT79" i="11"/>
  <c r="AS76" i="11"/>
  <c r="AM54" i="11"/>
  <c r="AT88" i="11" s="1"/>
  <c r="AS80" i="11"/>
  <c r="AS77" i="11"/>
  <c r="AS72" i="11"/>
  <c r="AM63" i="11"/>
  <c r="AT97" i="11" s="1"/>
  <c r="AM46" i="11"/>
  <c r="AT80" i="11" s="1"/>
  <c r="M23" i="5"/>
  <c r="K23" i="5"/>
  <c r="J23" i="5"/>
  <c r="AM74" i="11"/>
  <c r="AR74" i="11" s="1"/>
  <c r="AA89" i="11"/>
  <c r="AM89" i="11" s="1"/>
  <c r="AM60" i="11"/>
  <c r="AT94" i="11" s="1"/>
  <c r="AM55" i="11"/>
  <c r="AT89" i="11" s="1"/>
  <c r="AM39" i="11"/>
  <c r="AT73" i="11" s="1"/>
  <c r="AA73" i="11"/>
  <c r="AM73" i="11" s="1"/>
  <c r="AS73" i="11"/>
  <c r="AS97" i="11"/>
  <c r="AS79" i="11"/>
  <c r="AS74" i="11"/>
  <c r="AM66" i="11"/>
  <c r="AM52" i="11"/>
  <c r="AT86" i="11" s="1"/>
  <c r="AM47" i="11"/>
  <c r="AT81" i="11" s="1"/>
  <c r="AM44" i="11"/>
  <c r="AT78" i="11" s="1"/>
  <c r="AG38" i="11"/>
  <c r="AM38" i="11" s="1"/>
  <c r="AT72" i="11" s="1"/>
  <c r="T68" i="11"/>
  <c r="AO41" i="11"/>
  <c r="AT75" i="11" s="1"/>
  <c r="AO75" i="11"/>
  <c r="AS75" i="11" s="1"/>
  <c r="I24" i="5"/>
  <c r="AM72" i="11"/>
  <c r="AS86" i="11"/>
  <c r="AS85" i="11"/>
  <c r="AM58" i="11"/>
  <c r="M20" i="5"/>
  <c r="J20" i="5"/>
  <c r="K20" i="5"/>
  <c r="J20" i="4"/>
  <c r="G15" i="5"/>
  <c r="D36" i="5"/>
  <c r="G37" i="5"/>
  <c r="M15" i="5"/>
  <c r="G20" i="5"/>
  <c r="K15" i="5"/>
  <c r="J15" i="5"/>
  <c r="G33" i="5"/>
  <c r="E35" i="5"/>
  <c r="F34" i="5"/>
  <c r="D42" i="5"/>
  <c r="M27" i="5" s="1"/>
  <c r="G41" i="5"/>
  <c r="M41" i="5" s="1"/>
  <c r="G39" i="5"/>
  <c r="J15" i="4"/>
  <c r="AR135" i="13" l="1"/>
  <c r="AR143" i="13"/>
  <c r="AR113" i="13"/>
  <c r="AR126" i="13"/>
  <c r="AT142" i="13"/>
  <c r="AR85" i="11"/>
  <c r="AR93" i="11"/>
  <c r="AT92" i="11"/>
  <c r="AT100" i="11"/>
  <c r="AR73" i="11"/>
  <c r="AR89" i="11"/>
  <c r="AR94" i="11"/>
  <c r="AR95" i="11"/>
  <c r="AR123" i="13"/>
  <c r="AR151" i="13"/>
  <c r="AR132" i="13"/>
  <c r="AR124" i="13"/>
  <c r="AR136" i="13"/>
  <c r="AR154" i="13"/>
  <c r="AR120" i="13"/>
  <c r="AR155" i="13"/>
  <c r="AR161" i="13"/>
  <c r="F20" i="17"/>
  <c r="G9" i="17"/>
  <c r="G20" i="17" s="1"/>
  <c r="S16" i="15"/>
  <c r="F14" i="17"/>
  <c r="F18" i="17" s="1"/>
  <c r="S22" i="15"/>
  <c r="K9" i="17" s="1"/>
  <c r="S21" i="15"/>
  <c r="S17" i="15"/>
  <c r="R43" i="15"/>
  <c r="U43" i="15" s="1"/>
  <c r="R38" i="15"/>
  <c r="S38" i="15" s="1"/>
  <c r="T38" i="15" s="1"/>
  <c r="S39" i="15"/>
  <c r="T39" i="15" s="1"/>
  <c r="R39" i="15"/>
  <c r="R40" i="15"/>
  <c r="Q37" i="15"/>
  <c r="R37" i="15"/>
  <c r="R42" i="15"/>
  <c r="S42" i="15" s="1"/>
  <c r="T42" i="15" s="1"/>
  <c r="S18" i="15"/>
  <c r="G27" i="17"/>
  <c r="G14" i="16"/>
  <c r="J14" i="16" s="1"/>
  <c r="Q24" i="15"/>
  <c r="S15" i="15"/>
  <c r="F37" i="15"/>
  <c r="F44" i="15" s="1"/>
  <c r="G34" i="15"/>
  <c r="M39" i="5"/>
  <c r="M24" i="5"/>
  <c r="G24" i="5"/>
  <c r="J24" i="5"/>
  <c r="AR86" i="11"/>
  <c r="AR100" i="11"/>
  <c r="AT112" i="13"/>
  <c r="AR112" i="13"/>
  <c r="AR121" i="13"/>
  <c r="AR114" i="13"/>
  <c r="AR138" i="13"/>
  <c r="AR148" i="13"/>
  <c r="AR129" i="13"/>
  <c r="AR156" i="13"/>
  <c r="AR118" i="13"/>
  <c r="AR140" i="13"/>
  <c r="AR149" i="13"/>
  <c r="AR80" i="11"/>
  <c r="AR116" i="13"/>
  <c r="AR137" i="13"/>
  <c r="AR157" i="13"/>
  <c r="AR158" i="13"/>
  <c r="AR81" i="11"/>
  <c r="AR88" i="11"/>
  <c r="AR96" i="11"/>
  <c r="AR117" i="13"/>
  <c r="AR119" i="13"/>
  <c r="AR145" i="13"/>
  <c r="AR150" i="13"/>
  <c r="AR159" i="13"/>
  <c r="AR82" i="11"/>
  <c r="AR90" i="11"/>
  <c r="AR97" i="11"/>
  <c r="AR125" i="13"/>
  <c r="AR127" i="13"/>
  <c r="AR128" i="13"/>
  <c r="AR142" i="13"/>
  <c r="AR160" i="13"/>
  <c r="AR72" i="11"/>
  <c r="AR98" i="11"/>
  <c r="AR133" i="13"/>
  <c r="AR115" i="13"/>
  <c r="AR152" i="13"/>
  <c r="AR122" i="13"/>
  <c r="AR130" i="13"/>
  <c r="AS144" i="13"/>
  <c r="AR84" i="11"/>
  <c r="AR92" i="11"/>
  <c r="AR101" i="11"/>
  <c r="AR141" i="13"/>
  <c r="AR153" i="13"/>
  <c r="AR134" i="13"/>
  <c r="AR146" i="13"/>
  <c r="F35" i="5"/>
  <c r="F36" i="5" s="1"/>
  <c r="E36" i="5"/>
  <c r="E43" i="5" s="1"/>
  <c r="D43" i="5"/>
  <c r="G42" i="5"/>
  <c r="M42" i="5" s="1"/>
  <c r="K24" i="5"/>
  <c r="G34" i="5"/>
  <c r="F29" i="17" l="1"/>
  <c r="G14" i="17"/>
  <c r="G29" i="17" s="1"/>
  <c r="U39" i="15"/>
  <c r="U42" i="15"/>
  <c r="T40" i="15"/>
  <c r="S40" i="15"/>
  <c r="U38" i="15"/>
  <c r="S37" i="15"/>
  <c r="G29" i="16"/>
  <c r="J29" i="16" s="1"/>
  <c r="G18" i="16"/>
  <c r="G37" i="15"/>
  <c r="M28" i="5"/>
  <c r="G35" i="5"/>
  <c r="F43" i="5"/>
  <c r="G36" i="5"/>
  <c r="G18" i="17" l="1"/>
  <c r="T37" i="15"/>
  <c r="T44" i="15" s="1"/>
  <c r="T48" i="15" s="1"/>
  <c r="S44" i="15"/>
  <c r="S48" i="15" s="1"/>
  <c r="U40" i="15"/>
  <c r="M37" i="15"/>
  <c r="K28" i="5"/>
  <c r="M30" i="5"/>
  <c r="K30" i="5" s="1"/>
  <c r="G43" i="5"/>
  <c r="M36" i="5"/>
  <c r="U37" i="15" l="1"/>
  <c r="M43" i="5"/>
  <c r="K19" i="15" l="1"/>
  <c r="J19" i="15"/>
  <c r="I20" i="15"/>
  <c r="K20" i="15" s="1"/>
  <c r="R20" i="15" s="1"/>
  <c r="D41" i="15"/>
  <c r="J11" i="17" l="1"/>
  <c r="Q41" i="15"/>
  <c r="S20" i="15"/>
  <c r="S24" i="15" s="1"/>
  <c r="R24" i="15"/>
  <c r="S19" i="15"/>
  <c r="K11" i="17" s="1"/>
  <c r="M20" i="15"/>
  <c r="M24" i="15" s="1"/>
  <c r="J20" i="15"/>
  <c r="G41" i="15"/>
  <c r="D44" i="15"/>
  <c r="C44" i="15"/>
  <c r="I24" i="15"/>
  <c r="I27" i="15" s="1"/>
  <c r="J27" i="15" s="1"/>
  <c r="M21" i="17" s="1"/>
  <c r="J9" i="17" l="1"/>
  <c r="J27" i="17" s="1"/>
  <c r="R41" i="15"/>
  <c r="Q44" i="15"/>
  <c r="Q48" i="15" s="1"/>
  <c r="K20" i="17"/>
  <c r="K27" i="17"/>
  <c r="K14" i="17"/>
  <c r="K18" i="17" s="1"/>
  <c r="L11" i="17"/>
  <c r="M41" i="15"/>
  <c r="G44" i="15"/>
  <c r="M44" i="15" s="1"/>
  <c r="J24" i="15"/>
  <c r="K24" i="15"/>
  <c r="L9" i="17" l="1"/>
  <c r="O9" i="17" s="1"/>
  <c r="J20" i="17"/>
  <c r="J18" i="17"/>
  <c r="U41" i="15"/>
  <c r="U44" i="15" s="1"/>
  <c r="U48" i="15" s="1"/>
  <c r="R44" i="15"/>
  <c r="R48" i="15" s="1"/>
  <c r="K29" i="17"/>
  <c r="L14" i="17"/>
  <c r="O11" i="17"/>
  <c r="M11" i="17"/>
  <c r="J22" i="16"/>
  <c r="L27" i="17" l="1"/>
  <c r="M27" i="17" s="1"/>
  <c r="L20" i="17"/>
  <c r="M20" i="17" s="1"/>
  <c r="M22" i="17" s="1"/>
  <c r="M9" i="17"/>
  <c r="L18" i="17"/>
  <c r="O14" i="17"/>
  <c r="L29" i="17"/>
  <c r="M29" i="17" s="1"/>
  <c r="M14" i="17"/>
</calcChain>
</file>

<file path=xl/comments1.xml><?xml version="1.0" encoding="utf-8"?>
<comments xmlns="http://schemas.openxmlformats.org/spreadsheetml/2006/main">
  <authors>
    <author/>
  </authors>
  <commentList>
    <comment ref="E17" authorId="0" shapeId="0">
      <text>
        <r>
          <rPr>
            <sz val="9"/>
            <color indexed="81"/>
            <rFont val="Tahoma"/>
            <family val="2"/>
          </rPr>
          <t>Assume pro rata with 2301 to 5000 kWh cohort</t>
        </r>
      </text>
    </comment>
    <comment ref="F17" authorId="0" shapeId="0">
      <text>
        <r>
          <rPr>
            <sz val="9"/>
            <color indexed="81"/>
            <rFont val="Tahoma"/>
            <family val="2"/>
          </rPr>
          <t>Assume pro rata with 2301 to 5000 kWh cohort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7" authorId="0" shapeId="0">
      <text>
        <r>
          <rPr>
            <sz val="9"/>
            <color indexed="81"/>
            <rFont val="Tahoma"/>
            <family val="2"/>
          </rPr>
          <t>2 houses</t>
        </r>
      </text>
    </comment>
    <comment ref="A24" authorId="0" shapeId="0">
      <text>
        <r>
          <rPr>
            <sz val="9"/>
            <color indexed="81"/>
            <rFont val="Tahoma"/>
            <family val="2"/>
          </rPr>
          <t>Author:
net metering premise id 84833.  Last reading on reverse flow meter was Apr 2014.</t>
        </r>
      </text>
    </comment>
    <comment ref="C25" authorId="0" shapeId="0">
      <text>
        <r>
          <rPr>
            <sz val="9"/>
            <color indexed="81"/>
            <rFont val="Tahoma"/>
            <family val="2"/>
          </rPr>
          <t>same residence as Bryanton Wade - premise 6820??</t>
        </r>
      </text>
    </comment>
    <comment ref="A31" authorId="0" shapeId="0">
      <text>
        <r>
          <rPr>
            <sz val="9"/>
            <color indexed="81"/>
            <rFont val="Tahoma"/>
            <family val="2"/>
          </rPr>
          <t>Author:
Appears that most of load on 57204 was shifted to this service</t>
        </r>
      </text>
    </comment>
    <comment ref="A33" authorId="0" shapeId="0">
      <text>
        <r>
          <rPr>
            <sz val="9"/>
            <color indexed="81"/>
            <rFont val="Tahoma"/>
            <family val="2"/>
          </rPr>
          <t>New barn in early 2017.  Old barn at premise 52999 in use until November 2017.</t>
        </r>
      </text>
    </comment>
    <comment ref="A58" authorId="0" shapeId="0">
      <text>
        <r>
          <rPr>
            <sz val="9"/>
            <color indexed="81"/>
            <rFont val="Tahoma"/>
            <family val="2"/>
          </rPr>
          <t>Author:
net metering premise id 84833.  Last reading on reverse flow meter was Apr 2014.</t>
        </r>
      </text>
    </comment>
    <comment ref="A65" authorId="0" shapeId="0">
      <text>
        <r>
          <rPr>
            <sz val="9"/>
            <color indexed="81"/>
            <rFont val="Tahoma"/>
            <family val="2"/>
          </rPr>
          <t>Author:
Appears that most of load on 57204 was shifted to this service</t>
        </r>
      </text>
    </comment>
    <comment ref="A67" authorId="0" shapeId="0">
      <text>
        <r>
          <rPr>
            <sz val="9"/>
            <color indexed="81"/>
            <rFont val="Tahoma"/>
            <family val="2"/>
          </rPr>
          <t>New barn in early 2017.  Old barn at premise 52999 in use until November 2017.</t>
        </r>
      </text>
    </comment>
    <comment ref="A92" authorId="0" shapeId="0">
      <text>
        <r>
          <rPr>
            <sz val="9"/>
            <color indexed="81"/>
            <rFont val="Tahoma"/>
            <family val="2"/>
          </rPr>
          <t>Author:
net metering premise id 84833.  Last reading on reverse flow meter was Apr 2014.</t>
        </r>
      </text>
    </comment>
    <comment ref="A99" authorId="0" shapeId="0">
      <text>
        <r>
          <rPr>
            <sz val="9"/>
            <color indexed="81"/>
            <rFont val="Tahoma"/>
            <family val="2"/>
          </rPr>
          <t>Author:
Appears that most of load on 57204 was shifted to this service</t>
        </r>
      </text>
    </comment>
    <comment ref="A101" authorId="0" shapeId="0">
      <text>
        <r>
          <rPr>
            <sz val="9"/>
            <color indexed="81"/>
            <rFont val="Tahoma"/>
            <family val="2"/>
          </rPr>
          <t>New barn in early 2017.  Old barn at premise 52999 in use until November 2017.</t>
        </r>
      </text>
    </comment>
    <comment ref="A124" authorId="0" shapeId="0">
      <text>
        <r>
          <rPr>
            <sz val="9"/>
            <color indexed="81"/>
            <rFont val="Tahoma"/>
            <family val="2"/>
          </rPr>
          <t>Author:
net metering premise id 84833.  Last reading on reverse flow meter was Apr 2014.</t>
        </r>
      </text>
    </comment>
    <comment ref="A131" authorId="0" shapeId="0">
      <text>
        <r>
          <rPr>
            <sz val="9"/>
            <color indexed="81"/>
            <rFont val="Tahoma"/>
            <family val="2"/>
          </rPr>
          <t>Author:
Appears that most of load on 57204 was shifted to this service</t>
        </r>
      </text>
    </comment>
    <comment ref="A133" authorId="0" shapeId="0">
      <text>
        <r>
          <rPr>
            <sz val="9"/>
            <color indexed="81"/>
            <rFont val="Tahoma"/>
            <family val="2"/>
          </rPr>
          <t>New barn in early 2017.  Old barn at premise 52999 in use until November 2017.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3" authorId="0" shapeId="0">
      <text>
        <r>
          <rPr>
            <sz val="9"/>
            <color indexed="81"/>
            <rFont val="Tahoma"/>
            <family val="2"/>
          </rPr>
          <t>Author:
New warehouse</t>
        </r>
      </text>
    </comment>
    <comment ref="A107" authorId="0" shapeId="0">
      <text>
        <r>
          <rPr>
            <sz val="9"/>
            <color indexed="81"/>
            <rFont val="Tahoma"/>
            <family val="2"/>
          </rPr>
          <t>Author:
New warehouse</t>
        </r>
      </text>
    </comment>
  </commentList>
</comments>
</file>

<file path=xl/sharedStrings.xml><?xml version="1.0" encoding="utf-8"?>
<sst xmlns="http://schemas.openxmlformats.org/spreadsheetml/2006/main" count="985" uniqueCount="250">
  <si>
    <t>Stage 1</t>
  </si>
  <si>
    <t>Eliminate Residential second block</t>
  </si>
  <si>
    <t>Move L. Ind. R/C to 97.7%</t>
  </si>
  <si>
    <t>Move Lighting R/C to 97.8%</t>
  </si>
  <si>
    <t>March 1, 2022</t>
  </si>
  <si>
    <t>March 1, 2023</t>
  </si>
  <si>
    <t>Step 2</t>
  </si>
  <si>
    <t>March 1, 2024</t>
  </si>
  <si>
    <t>Step 3</t>
  </si>
  <si>
    <t>March 1, 2025</t>
  </si>
  <si>
    <t>Step 4</t>
  </si>
  <si>
    <t>TABLE 2 - SUMMARY OF 2017 COST ALLOCATION STUDY RESULTS</t>
  </si>
  <si>
    <t>Revenue</t>
  </si>
  <si>
    <t>energy</t>
  </si>
  <si>
    <t>allocated</t>
  </si>
  <si>
    <t>base</t>
  </si>
  <si>
    <t>to Cost</t>
  </si>
  <si>
    <t>Rate</t>
  </si>
  <si>
    <t>sales</t>
  </si>
  <si>
    <t>costs</t>
  </si>
  <si>
    <t>revenue</t>
  </si>
  <si>
    <t>ratios</t>
  </si>
  <si>
    <t>code</t>
  </si>
  <si>
    <t>( GWh )</t>
  </si>
  <si>
    <t>( $ x 1,000 )</t>
  </si>
  <si>
    <t>( % )</t>
  </si>
  <si>
    <t>Residential</t>
  </si>
  <si>
    <t>110 &amp; 130</t>
  </si>
  <si>
    <t>Residential  ( Seasonal )</t>
  </si>
  <si>
    <t>131 &amp; 133</t>
  </si>
  <si>
    <t>Residential  ( Farms )</t>
  </si>
  <si>
    <t>General Service</t>
  </si>
  <si>
    <t>General Service  ( Seasonal )</t>
  </si>
  <si>
    <t>Small Industrial</t>
  </si>
  <si>
    <t>Large Industrial</t>
  </si>
  <si>
    <t>Lighting</t>
  </si>
  <si>
    <t>Unmetered</t>
  </si>
  <si>
    <t xml:space="preserve">    Totals</t>
  </si>
  <si>
    <t>TABLE 3 - TARGET ADJUSTMENTS TO 2017 R/C RATIOS</t>
  </si>
  <si>
    <t>2017 Cost Allocation Study results</t>
  </si>
  <si>
    <t>Adjusted to be within target range</t>
  </si>
  <si>
    <t>Changes</t>
  </si>
  <si>
    <t>Adjusted</t>
  </si>
  <si>
    <t>to</t>
  </si>
  <si>
    <t>R/C</t>
  </si>
  <si>
    <t>Increase in revenue required from Residential:</t>
  </si>
  <si>
    <t xml:space="preserve">  - Year round</t>
  </si>
  <si>
    <t xml:space="preserve">  - Farms</t>
  </si>
  <si>
    <t>( For 12 month period March 2019 to February 2020 )</t>
  </si>
  <si>
    <t>Residential year round ( Rate codes 110 &amp; 130 )</t>
  </si>
  <si>
    <t>Non -</t>
  </si>
  <si>
    <t>Number</t>
  </si>
  <si>
    <t>Coincident</t>
  </si>
  <si>
    <t>Energy</t>
  </si>
  <si>
    <t>Allocated</t>
  </si>
  <si>
    <t>Base</t>
  </si>
  <si>
    <t>to cost</t>
  </si>
  <si>
    <t>of</t>
  </si>
  <si>
    <t>peak load</t>
  </si>
  <si>
    <t>cost</t>
  </si>
  <si>
    <t>ratio</t>
  </si>
  <si>
    <t>customers</t>
  </si>
  <si>
    <t>( MW )</t>
  </si>
  <si>
    <t>January billing cohorts:</t>
  </si>
  <si>
    <t xml:space="preserve">  - Usage 0 to 575 kWh</t>
  </si>
  <si>
    <t xml:space="preserve">  - Usage 576 to 1,200 kWh</t>
  </si>
  <si>
    <t xml:space="preserve">  - Usage 1,201 to 2,300 kWh</t>
  </si>
  <si>
    <t xml:space="preserve">  - Usage 2,301 to 5,000 kWh</t>
  </si>
  <si>
    <t xml:space="preserve">  - Domestic &gt; 5,000 kWh</t>
  </si>
  <si>
    <t xml:space="preserve">  - Farms &gt; 5,000 kWh</t>
  </si>
  <si>
    <t xml:space="preserve">  - Other &gt; 5,000 kWh</t>
  </si>
  <si>
    <t xml:space="preserve">    combined</t>
  </si>
  <si>
    <t>Table 5 - ELIMINATION OF RESIDENTIAL SECOND ENERGY BLOCK</t>
  </si>
  <si>
    <t>Preliminary load study results (from Table 4)</t>
  </si>
  <si>
    <t>With second block eliminated</t>
  </si>
  <si>
    <t>Increase</t>
  </si>
  <si>
    <t>in</t>
  </si>
  <si>
    <t xml:space="preserve"> (for March 2019 to February 2020 )</t>
  </si>
  <si>
    <t xml:space="preserve">  - 0 to 575 kWh in January</t>
  </si>
  <si>
    <t xml:space="preserve">  - 576 to 1,200 kWh in January</t>
  </si>
  <si>
    <t xml:space="preserve">  - 1,201 to 2,300 kWh in January</t>
  </si>
  <si>
    <t xml:space="preserve">  - 2,301 to 5,000 kWh in January</t>
  </si>
  <si>
    <t xml:space="preserve">  - Domestic &gt; 5,000 kWh in January</t>
  </si>
  <si>
    <t xml:space="preserve">  - Farms &gt; 5,000 kWh in Jan.</t>
  </si>
  <si>
    <t>(to Sm Ind)</t>
  </si>
  <si>
    <t xml:space="preserve">  - Other &gt; 5,000 kWh in Jan.</t>
  </si>
  <si>
    <t>Annual increase in revenue with phase out in 4 equal steps</t>
  </si>
  <si>
    <t>Step 1</t>
  </si>
  <si>
    <t>Mar 1, 2022</t>
  </si>
  <si>
    <t>Mar 1, 2023</t>
  </si>
  <si>
    <t>Mar 1, 2024</t>
  </si>
  <si>
    <t>Mar 1, 2025</t>
  </si>
  <si>
    <t>Total</t>
  </si>
  <si>
    <t xml:space="preserve">  - 576 to 1,200 kWh in Jan.</t>
  </si>
  <si>
    <t xml:space="preserve">  - 1,201 to 2,300 kWh in Jan.</t>
  </si>
  <si>
    <t xml:space="preserve">  - 2,301 to 5,000 kWh in Jan.</t>
  </si>
  <si>
    <t xml:space="preserve">  - Domestic &gt; 5,000 kWh in Jan.</t>
  </si>
  <si>
    <t xml:space="preserve">  - Farms &gt; 5,000 kWh (to SI)</t>
  </si>
  <si>
    <t>will move to Sm Ind before Mar 1, 2025</t>
  </si>
  <si>
    <t xml:space="preserve">  - Other &gt; 5,000 kWh (to SI)</t>
  </si>
  <si>
    <t xml:space="preserve">Notes 1. </t>
  </si>
  <si>
    <t>Price for second block energy increased to first block price in four equal steps, based on keeping step</t>
  </si>
  <si>
    <t>increases for most customers to a maximum of 5.0 %.  For individual customers who would otherwise see a</t>
  </si>
  <si>
    <t>larger than 5% increase, the phase-in period will be extended as needed by limiting annual increases to 5%.</t>
  </si>
  <si>
    <t xml:space="preserve">2. </t>
  </si>
  <si>
    <t>For steps 3 and 4 the increase in revenue is reduced because approximately 1/2 of the "Farms &gt; 5,000 kWh"</t>
  </si>
  <si>
    <t>load and 3/4 of the "Other &gt; 5,000 kWh" energy sales are expected to move to Small Industrial during the</t>
  </si>
  <si>
    <t>phase-in period.</t>
  </si>
  <si>
    <t>Premise</t>
  </si>
  <si>
    <t>SIC</t>
  </si>
  <si>
    <t>House</t>
  </si>
  <si>
    <t>Electric</t>
  </si>
  <si>
    <t>Jul 2018 to</t>
  </si>
  <si>
    <t>id</t>
  </si>
  <si>
    <t>included?</t>
  </si>
  <si>
    <t>heat</t>
  </si>
  <si>
    <t>Jun 2019</t>
  </si>
  <si>
    <t>Jun</t>
  </si>
  <si>
    <t>May</t>
  </si>
  <si>
    <t>Apr</t>
  </si>
  <si>
    <t>Mar</t>
  </si>
  <si>
    <t>Feb</t>
  </si>
  <si>
    <t>Jan</t>
  </si>
  <si>
    <t>Dec</t>
  </si>
  <si>
    <t>Nov</t>
  </si>
  <si>
    <t>Oct</t>
  </si>
  <si>
    <t>Sep</t>
  </si>
  <si>
    <t>Aug</t>
  </si>
  <si>
    <t>Jul</t>
  </si>
  <si>
    <t>flag?</t>
  </si>
  <si>
    <t>kWh</t>
  </si>
  <si>
    <t>017</t>
  </si>
  <si>
    <t>Y</t>
  </si>
  <si>
    <t>N</t>
  </si>
  <si>
    <t>011</t>
  </si>
  <si>
    <t>012</t>
  </si>
  <si>
    <t>021</t>
  </si>
  <si>
    <t>Annual Residentl</t>
  </si>
  <si>
    <t>Monthly Residential bills  ( $ )</t>
  </si>
  <si>
    <t>bills if no</t>
  </si>
  <si>
    <t>second block</t>
  </si>
  <si>
    <t>Residential first block kWh</t>
  </si>
  <si>
    <t>12 months</t>
  </si>
  <si>
    <t>( $ )</t>
  </si>
  <si>
    <t>March 1, 2017 Rural Residential Rate:</t>
  </si>
  <si>
    <t xml:space="preserve">  - service charge</t>
  </si>
  <si>
    <t xml:space="preserve"> $ / mo</t>
  </si>
  <si>
    <t xml:space="preserve">  - first block energy</t>
  </si>
  <si>
    <t xml:space="preserve"> $ / kWh</t>
  </si>
  <si>
    <t xml:space="preserve">  - second block energy</t>
  </si>
  <si>
    <t>Average</t>
  </si>
  <si>
    <t>Portion of</t>
  </si>
  <si>
    <t>Monthly Small Industrial bills  ( $ )</t>
  </si>
  <si>
    <t>Peak</t>
  </si>
  <si>
    <t>monthly</t>
  </si>
  <si>
    <t>as Small</t>
  </si>
  <si>
    <t>energy as</t>
  </si>
  <si>
    <t>if no Residentl</t>
  </si>
  <si>
    <t>load</t>
  </si>
  <si>
    <t>load factr</t>
  </si>
  <si>
    <t>Industrial</t>
  </si>
  <si>
    <t>1st block</t>
  </si>
  <si>
    <t>15 minute demand</t>
  </si>
  <si>
    <t>( kWh )</t>
  </si>
  <si>
    <t>( kW )</t>
  </si>
  <si>
    <t>March 1, 2017 Small Industrial Rate:</t>
  </si>
  <si>
    <t xml:space="preserve">  - demand charge</t>
  </si>
  <si>
    <t xml:space="preserve"> $ / kW-mo</t>
  </si>
  <si>
    <t>First block kWh for Small Industrial</t>
  </si>
  <si>
    <t>Monthly load factor</t>
  </si>
  <si>
    <t>013</t>
  </si>
  <si>
    <t>014</t>
  </si>
  <si>
    <t>N ?</t>
  </si>
  <si>
    <t>Monthly kWh</t>
  </si>
  <si>
    <t xml:space="preserve"> Usage up to 2,300 kWh</t>
  </si>
  <si>
    <t>Farms &gt;5,000</t>
  </si>
  <si>
    <t>Other &gt;5,000</t>
  </si>
  <si>
    <t>A</t>
  </si>
  <si>
    <t>B</t>
  </si>
  <si>
    <t>C</t>
  </si>
  <si>
    <t>D</t>
  </si>
  <si>
    <t>E</t>
  </si>
  <si>
    <t>F</t>
  </si>
  <si>
    <t>Farms to SI</t>
  </si>
  <si>
    <t>Other to SI</t>
  </si>
  <si>
    <t>Net Change in Residential</t>
  </si>
  <si>
    <t>Changes to</t>
  </si>
  <si>
    <t xml:space="preserve">2017 Costs </t>
  </si>
  <si>
    <t xml:space="preserve"> to GS</t>
  </si>
  <si>
    <t>Year Round Residential</t>
  </si>
  <si>
    <t>Adjust 2017 Allocation of Cost to Year Round Residential to Load Study Results of 91.7%</t>
  </si>
  <si>
    <t>Adjust 2017 Costs Allocated from Residential to General Service</t>
  </si>
  <si>
    <t>All Residential</t>
  </si>
  <si>
    <t>Total Residential</t>
  </si>
  <si>
    <t>Total GS</t>
  </si>
  <si>
    <t>Year Round Residential Excluding Moves to SI</t>
  </si>
  <si>
    <t>Change in</t>
  </si>
  <si>
    <t>(%)</t>
  </si>
  <si>
    <t>DNT</t>
  </si>
  <si>
    <t>Cost</t>
  </si>
  <si>
    <t>Revenue %</t>
  </si>
  <si>
    <t>2017 Revenue</t>
  </si>
  <si>
    <t>Based on LS</t>
  </si>
  <si>
    <t>LS</t>
  </si>
  <si>
    <t>2017 $</t>
  </si>
  <si>
    <t>Inc Revenue</t>
  </si>
  <si>
    <t>Elim of 2nd Block</t>
  </si>
  <si>
    <t>2017 Rev After</t>
  </si>
  <si>
    <t>RTC Based on Load Study Data</t>
  </si>
  <si>
    <t>Difference (Not Material)</t>
  </si>
  <si>
    <t>All General Service</t>
  </si>
  <si>
    <t>Customers Move</t>
  </si>
  <si>
    <t>From Res to SI</t>
  </si>
  <si>
    <t>Changes from</t>
  </si>
  <si>
    <t>Base Revenue</t>
  </si>
  <si>
    <t>Res to SI Classes</t>
  </si>
  <si>
    <t>Annual increase in 2017  revenue with phase out in 4 equal steps</t>
  </si>
  <si>
    <t>Step 1 of 4</t>
  </si>
  <si>
    <t>Step 2 of 4</t>
  </si>
  <si>
    <t>Step 3 of 4</t>
  </si>
  <si>
    <t>Step 4 of 4</t>
  </si>
  <si>
    <t>Step 1 of 2</t>
  </si>
  <si>
    <t>Step 2 of 2</t>
  </si>
  <si>
    <t>Step 1 of 1</t>
  </si>
  <si>
    <t>Table 1 - STAGE 1 RATE PLAN SUMMARY AND TIMETABLE</t>
  </si>
  <si>
    <t>Implementation Date</t>
  </si>
  <si>
    <t>Year-round residential</t>
  </si>
  <si>
    <t xml:space="preserve">  Subtotal - Res Year Round</t>
  </si>
  <si>
    <t xml:space="preserve">  Subtotal - All Res</t>
  </si>
  <si>
    <t xml:space="preserve">  Subtotal - GS</t>
  </si>
  <si>
    <t>TABLE 3 - ANALYSIS OF RESIDENTIAL YEAR ROUND COHORTS</t>
  </si>
  <si>
    <t>TABLE 4 - SUMMARY OF 2017 COST ALLOCATION STUDY RESULTS INCORPORATING RESIDENTIAL LOAD STUDY RESULTS</t>
  </si>
  <si>
    <t>Table 6 - ELIMINATION OF RESIDENTIAL SECOND ENERGY BLOCK AND MOVES TO SI</t>
  </si>
  <si>
    <t>Table 7 - SUMMARY OF STAGE 1 IMPACT ON 2017 CAS RESULTS</t>
  </si>
  <si>
    <t>Adjust Load Study (LS) Back to 2017 $ for Table 7</t>
  </si>
  <si>
    <t xml:space="preserve">  - Usage up to 2,300 kWh</t>
  </si>
  <si>
    <t>Street Lighting</t>
  </si>
  <si>
    <t>TABLE 8 - ESTIMATED RTC RATIOS AFTER STAGE 1</t>
  </si>
  <si>
    <t>2017 ALLOCATED COSTS</t>
  </si>
  <si>
    <t>2017 BASE REVENUE AFTER Stage 1</t>
  </si>
  <si>
    <t>After Stage 1</t>
  </si>
  <si>
    <t>Required</t>
  </si>
  <si>
    <t>Stage 2</t>
  </si>
  <si>
    <t>Change</t>
  </si>
  <si>
    <t xml:space="preserve"> in </t>
  </si>
  <si>
    <t>%</t>
  </si>
  <si>
    <t>RTC</t>
  </si>
  <si>
    <t>Ratios</t>
  </si>
  <si>
    <t>TABLE 9 - ESTIMATED RTC RATIOS AFTER STAGE 1</t>
  </si>
  <si>
    <t xml:space="preserve">increases for most customers to a maximum of 5.0 %.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</si>
</sst>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_);_(* \(#,##0.0\);_(* &quot;-&quot;??_);_(@_)"/>
    <numFmt numFmtId="167" formatCode="0.0%"/>
    <numFmt numFmtId="168" formatCode="_(&quot;$&quot;* #,##0_);_(&quot;$&quot;* \(#,##0\);_(&quot;$&quot;* &quot;-&quot;??_);_(@_)"/>
  </numFmts>
  <fonts count="10" x14ac:knownFonts="1">
    <font>
      <sz val="10"/>
      <name val="Arial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u val="singleAccounting"/>
      <sz val="11"/>
      <name val="Calibri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1" applyNumberFormat="1" applyFont="1"/>
    <xf numFmtId="0" fontId="0" fillId="2" borderId="0" xfId="0" applyFill="1"/>
    <xf numFmtId="164" fontId="0" fillId="0" borderId="0" xfId="0" applyNumberFormat="1"/>
    <xf numFmtId="43" fontId="0" fillId="0" borderId="0" xfId="1" applyFont="1"/>
    <xf numFmtId="165" fontId="0" fillId="0" borderId="0" xfId="1" applyNumberFormat="1" applyFont="1"/>
    <xf numFmtId="0" fontId="0" fillId="0" borderId="0" xfId="0" applyAlignment="1">
      <alignment horizontal="left"/>
    </xf>
    <xf numFmtId="43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1" fontId="0" fillId="0" borderId="0" xfId="0" applyNumberFormat="1"/>
    <xf numFmtId="166" fontId="0" fillId="2" borderId="0" xfId="0" applyNumberFormat="1" applyFill="1"/>
    <xf numFmtId="166" fontId="0" fillId="2" borderId="0" xfId="1" applyNumberFormat="1" applyFont="1" applyFill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quotePrefix="1" applyFont="1"/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166" fontId="5" fillId="0" borderId="0" xfId="1" applyNumberFormat="1" applyFont="1"/>
    <xf numFmtId="164" fontId="5" fillId="0" borderId="0" xfId="0" applyNumberFormat="1" applyFont="1"/>
    <xf numFmtId="166" fontId="5" fillId="0" borderId="1" xfId="1" applyNumberFormat="1" applyFont="1" applyBorder="1"/>
    <xf numFmtId="164" fontId="5" fillId="0" borderId="1" xfId="0" applyNumberFormat="1" applyFont="1" applyBorder="1"/>
    <xf numFmtId="164" fontId="5" fillId="0" borderId="0" xfId="1" applyNumberFormat="1" applyFont="1"/>
    <xf numFmtId="0" fontId="3" fillId="0" borderId="0" xfId="0" applyFont="1" applyAlignment="1">
      <alignment horizontal="left"/>
    </xf>
    <xf numFmtId="164" fontId="5" fillId="0" borderId="1" xfId="1" applyNumberFormat="1" applyFont="1" applyBorder="1"/>
    <xf numFmtId="0" fontId="3" fillId="0" borderId="0" xfId="0" applyFont="1"/>
    <xf numFmtId="166" fontId="5" fillId="0" borderId="0" xfId="1" applyNumberFormat="1" applyFont="1" applyBorder="1"/>
    <xf numFmtId="166" fontId="5" fillId="0" borderId="0" xfId="1" applyNumberFormat="1" applyFont="1" applyFill="1" applyBorder="1"/>
    <xf numFmtId="166" fontId="3" fillId="0" borderId="0" xfId="1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164" fontId="5" fillId="0" borderId="0" xfId="1" applyNumberFormat="1" applyFont="1" applyBorder="1"/>
    <xf numFmtId="166" fontId="5" fillId="0" borderId="0" xfId="0" applyNumberFormat="1" applyFont="1"/>
    <xf numFmtId="0" fontId="6" fillId="0" borderId="0" xfId="0" applyFont="1"/>
    <xf numFmtId="164" fontId="6" fillId="0" borderId="0" xfId="1" applyNumberFormat="1" applyFont="1"/>
    <xf numFmtId="166" fontId="6" fillId="0" borderId="0" xfId="1" applyNumberFormat="1" applyFont="1"/>
    <xf numFmtId="0" fontId="6" fillId="0" borderId="0" xfId="0" applyFont="1" applyAlignment="1">
      <alignment horizontal="center"/>
    </xf>
    <xf numFmtId="167" fontId="5" fillId="0" borderId="0" xfId="2" applyNumberFormat="1" applyFont="1"/>
    <xf numFmtId="0" fontId="5" fillId="3" borderId="0" xfId="0" applyFont="1" applyFill="1"/>
    <xf numFmtId="166" fontId="5" fillId="3" borderId="0" xfId="1" applyNumberFormat="1" applyFont="1" applyFill="1" applyBorder="1"/>
    <xf numFmtId="164" fontId="5" fillId="3" borderId="0" xfId="1" applyNumberFormat="1" applyFont="1" applyFill="1" applyBorder="1"/>
    <xf numFmtId="166" fontId="5" fillId="3" borderId="0" xfId="1" applyNumberFormat="1" applyFont="1" applyFill="1"/>
    <xf numFmtId="0" fontId="5" fillId="3" borderId="0" xfId="0" applyFont="1" applyFill="1" applyBorder="1"/>
    <xf numFmtId="164" fontId="5" fillId="3" borderId="0" xfId="0" applyNumberFormat="1" applyFont="1" applyFill="1"/>
    <xf numFmtId="164" fontId="5" fillId="3" borderId="0" xfId="1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/>
    </xf>
    <xf numFmtId="9" fontId="5" fillId="0" borderId="0" xfId="2" applyFont="1"/>
    <xf numFmtId="168" fontId="5" fillId="0" borderId="0" xfId="3" applyNumberFormat="1" applyFont="1"/>
    <xf numFmtId="0" fontId="2" fillId="4" borderId="0" xfId="0" applyFont="1" applyFill="1"/>
    <xf numFmtId="0" fontId="5" fillId="4" borderId="0" xfId="0" applyFont="1" applyFill="1"/>
    <xf numFmtId="164" fontId="5" fillId="4" borderId="0" xfId="0" applyNumberFormat="1" applyFont="1" applyFill="1"/>
    <xf numFmtId="166" fontId="5" fillId="4" borderId="0" xfId="1" applyNumberFormat="1" applyFont="1" applyFill="1"/>
    <xf numFmtId="0" fontId="5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8" xfId="0" applyFont="1" applyBorder="1"/>
    <xf numFmtId="0" fontId="5" fillId="0" borderId="9" xfId="0" applyFont="1" applyBorder="1"/>
    <xf numFmtId="166" fontId="5" fillId="0" borderId="8" xfId="1" applyNumberFormat="1" applyFont="1" applyBorder="1"/>
    <xf numFmtId="9" fontId="5" fillId="0" borderId="0" xfId="2" applyFont="1" applyBorder="1"/>
    <xf numFmtId="164" fontId="5" fillId="0" borderId="0" xfId="0" applyNumberFormat="1" applyFont="1" applyBorder="1"/>
    <xf numFmtId="164" fontId="5" fillId="0" borderId="9" xfId="0" applyNumberFormat="1" applyFont="1" applyBorder="1"/>
    <xf numFmtId="164" fontId="5" fillId="3" borderId="8" xfId="1" applyNumberFormat="1" applyFont="1" applyFill="1" applyBorder="1"/>
    <xf numFmtId="9" fontId="5" fillId="3" borderId="0" xfId="2" applyFont="1" applyFill="1" applyBorder="1"/>
    <xf numFmtId="164" fontId="5" fillId="3" borderId="0" xfId="0" applyNumberFormat="1" applyFont="1" applyFill="1" applyBorder="1"/>
    <xf numFmtId="164" fontId="5" fillId="3" borderId="9" xfId="0" applyNumberFormat="1" applyFont="1" applyFill="1" applyBorder="1"/>
    <xf numFmtId="164" fontId="5" fillId="0" borderId="8" xfId="1" applyNumberFormat="1" applyFont="1" applyBorder="1"/>
    <xf numFmtId="166" fontId="5" fillId="0" borderId="6" xfId="1" applyNumberFormat="1" applyFont="1" applyBorder="1"/>
    <xf numFmtId="9" fontId="5" fillId="0" borderId="1" xfId="2" applyFont="1" applyBorder="1"/>
    <xf numFmtId="168" fontId="5" fillId="0" borderId="1" xfId="3" applyNumberFormat="1" applyFont="1" applyBorder="1"/>
    <xf numFmtId="168" fontId="5" fillId="0" borderId="7" xfId="3" applyNumberFormat="1" applyFont="1" applyBorder="1"/>
    <xf numFmtId="164" fontId="5" fillId="0" borderId="7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3" fontId="5" fillId="0" borderId="0" xfId="0" applyNumberFormat="1" applyFont="1"/>
    <xf numFmtId="0" fontId="2" fillId="0" borderId="1" xfId="0" applyFont="1" applyBorder="1" applyAlignment="1">
      <alignment horizontal="center"/>
    </xf>
    <xf numFmtId="166" fontId="8" fillId="0" borderId="0" xfId="1" applyNumberFormat="1" applyFont="1"/>
    <xf numFmtId="164" fontId="8" fillId="0" borderId="0" xfId="0" applyNumberFormat="1" applyFont="1"/>
    <xf numFmtId="164" fontId="8" fillId="0" borderId="0" xfId="1" applyNumberFormat="1" applyFont="1"/>
    <xf numFmtId="0" fontId="5" fillId="0" borderId="10" xfId="0" applyFont="1" applyBorder="1"/>
    <xf numFmtId="0" fontId="5" fillId="0" borderId="11" xfId="0" applyFont="1" applyBorder="1"/>
    <xf numFmtId="166" fontId="3" fillId="0" borderId="11" xfId="1" applyNumberFormat="1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0" xfId="0" quotePrefix="1" applyFont="1" applyBorder="1" applyAlignment="1">
      <alignment horizontal="center"/>
    </xf>
    <xf numFmtId="0" fontId="6" fillId="0" borderId="13" xfId="0" applyFont="1" applyBorder="1"/>
    <xf numFmtId="0" fontId="5" fillId="0" borderId="15" xfId="0" applyFont="1" applyBorder="1"/>
    <xf numFmtId="0" fontId="5" fillId="0" borderId="2" xfId="0" applyFont="1" applyBorder="1"/>
    <xf numFmtId="0" fontId="5" fillId="0" borderId="16" xfId="0" applyFont="1" applyBorder="1"/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4" fontId="5" fillId="0" borderId="14" xfId="0" applyNumberFormat="1" applyFont="1" applyBorder="1"/>
    <xf numFmtId="0" fontId="5" fillId="3" borderId="13" xfId="0" applyFont="1" applyFill="1" applyBorder="1"/>
    <xf numFmtId="164" fontId="5" fillId="3" borderId="14" xfId="0" applyNumberFormat="1" applyFont="1" applyFill="1" applyBorder="1"/>
    <xf numFmtId="166" fontId="5" fillId="0" borderId="2" xfId="1" applyNumberFormat="1" applyFont="1" applyBorder="1"/>
    <xf numFmtId="164" fontId="5" fillId="0" borderId="2" xfId="1" applyNumberFormat="1" applyFont="1" applyBorder="1"/>
    <xf numFmtId="164" fontId="5" fillId="0" borderId="16" xfId="1" applyNumberFormat="1" applyFont="1" applyBorder="1"/>
    <xf numFmtId="0" fontId="5" fillId="0" borderId="13" xfId="0" applyFont="1" applyBorder="1" applyAlignment="1">
      <alignment horizontal="left"/>
    </xf>
    <xf numFmtId="0" fontId="3" fillId="0" borderId="13" xfId="0" applyFont="1" applyBorder="1"/>
    <xf numFmtId="0" fontId="2" fillId="0" borderId="13" xfId="0" applyFont="1" applyBorder="1"/>
    <xf numFmtId="0" fontId="2" fillId="0" borderId="13" xfId="0" quotePrefix="1" applyFont="1" applyBorder="1"/>
    <xf numFmtId="0" fontId="2" fillId="0" borderId="15" xfId="0" applyFont="1" applyBorder="1"/>
    <xf numFmtId="167" fontId="5" fillId="0" borderId="14" xfId="2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2: Estimated increases in annual electricity bills for each of 30 dairy farms</a:t>
            </a:r>
          </a:p>
        </c:rich>
      </c:tx>
      <c:layout>
        <c:manualLayout>
          <c:xMode val="edge"/>
          <c:yMode val="edge"/>
          <c:x val="0.15766262403528114"/>
          <c:y val="1.2121212121212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97794928335175E-2"/>
          <c:y val="7.4242424242424249E-2"/>
          <c:w val="0.87320837927232631"/>
          <c:h val="0.78636363636363638"/>
        </c:manualLayout>
      </c:layout>
      <c:scatterChart>
        <c:scatterStyle val="lineMarker"/>
        <c:varyColors val="0"/>
        <c:ser>
          <c:idx val="0"/>
          <c:order val="0"/>
          <c:tx>
            <c:v>If on Small Industrial Rate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8080FF"/>
                </a:solidFill>
                <a:prstDash val="solid"/>
              </a:ln>
            </c:spPr>
          </c:marker>
          <c:xVal>
            <c:numRef>
              <c:f>'Dairy sample meters'!$AO$72:$AO$101</c:f>
              <c:numCache>
                <c:formatCode>_(* #,##0_);_(* \(#,##0\);_(* "-"??_);_(@_)</c:formatCode>
                <c:ptCount val="30"/>
                <c:pt idx="0">
                  <c:v>186480</c:v>
                </c:pt>
                <c:pt idx="1">
                  <c:v>66000</c:v>
                </c:pt>
                <c:pt idx="2">
                  <c:v>238800</c:v>
                </c:pt>
                <c:pt idx="3">
                  <c:v>32640</c:v>
                </c:pt>
                <c:pt idx="4">
                  <c:v>145020</c:v>
                </c:pt>
                <c:pt idx="5">
                  <c:v>154080</c:v>
                </c:pt>
                <c:pt idx="6">
                  <c:v>101520</c:v>
                </c:pt>
                <c:pt idx="7">
                  <c:v>191600</c:v>
                </c:pt>
                <c:pt idx="8">
                  <c:v>132240</c:v>
                </c:pt>
                <c:pt idx="9">
                  <c:v>71680</c:v>
                </c:pt>
                <c:pt idx="10">
                  <c:v>74880</c:v>
                </c:pt>
                <c:pt idx="11">
                  <c:v>158000</c:v>
                </c:pt>
                <c:pt idx="12">
                  <c:v>189180</c:v>
                </c:pt>
                <c:pt idx="13">
                  <c:v>206240</c:v>
                </c:pt>
                <c:pt idx="14">
                  <c:v>91620</c:v>
                </c:pt>
                <c:pt idx="15">
                  <c:v>184160</c:v>
                </c:pt>
                <c:pt idx="16">
                  <c:v>320480</c:v>
                </c:pt>
                <c:pt idx="17">
                  <c:v>240160</c:v>
                </c:pt>
                <c:pt idx="18">
                  <c:v>43495</c:v>
                </c:pt>
                <c:pt idx="19">
                  <c:v>158460</c:v>
                </c:pt>
                <c:pt idx="20">
                  <c:v>96600</c:v>
                </c:pt>
                <c:pt idx="21">
                  <c:v>206460</c:v>
                </c:pt>
                <c:pt idx="22">
                  <c:v>139500</c:v>
                </c:pt>
                <c:pt idx="23">
                  <c:v>88320</c:v>
                </c:pt>
                <c:pt idx="24">
                  <c:v>99060</c:v>
                </c:pt>
                <c:pt idx="25">
                  <c:v>180960</c:v>
                </c:pt>
                <c:pt idx="26">
                  <c:v>164280</c:v>
                </c:pt>
                <c:pt idx="27">
                  <c:v>133800</c:v>
                </c:pt>
                <c:pt idx="28">
                  <c:v>104940</c:v>
                </c:pt>
                <c:pt idx="29">
                  <c:v>362960</c:v>
                </c:pt>
              </c:numCache>
            </c:numRef>
          </c:xVal>
          <c:yVal>
            <c:numRef>
              <c:f>'Dairy sample meters'!$AR$72:$AR$101</c:f>
              <c:numCache>
                <c:formatCode>_(* #,##0.0_);_(* \(#,##0.0\);_(* "-"??_);_(@_)</c:formatCode>
                <c:ptCount val="30"/>
                <c:pt idx="0">
                  <c:v>15.57016572628147</c:v>
                </c:pt>
                <c:pt idx="1">
                  <c:v>46.751210514180322</c:v>
                </c:pt>
                <c:pt idx="2">
                  <c:v>6.3807743378293535</c:v>
                </c:pt>
                <c:pt idx="3">
                  <c:v>24.036527976449594</c:v>
                </c:pt>
                <c:pt idx="4">
                  <c:v>21.695241012182343</c:v>
                </c:pt>
                <c:pt idx="5">
                  <c:v>22.943327724669473</c:v>
                </c:pt>
                <c:pt idx="6">
                  <c:v>28.414072775098642</c:v>
                </c:pt>
                <c:pt idx="7">
                  <c:v>21.593992317762666</c:v>
                </c:pt>
                <c:pt idx="8">
                  <c:v>26.648977891073077</c:v>
                </c:pt>
                <c:pt idx="9">
                  <c:v>27.519498940643938</c:v>
                </c:pt>
                <c:pt idx="10">
                  <c:v>16.479703883945618</c:v>
                </c:pt>
                <c:pt idx="11">
                  <c:v>15.380721184581049</c:v>
                </c:pt>
                <c:pt idx="12">
                  <c:v>11.170316750778975</c:v>
                </c:pt>
                <c:pt idx="13">
                  <c:v>24.068752924707802</c:v>
                </c:pt>
                <c:pt idx="14">
                  <c:v>28.439146331240494</c:v>
                </c:pt>
                <c:pt idx="15">
                  <c:v>13.565568933396467</c:v>
                </c:pt>
                <c:pt idx="16">
                  <c:v>6.4332632121238076</c:v>
                </c:pt>
                <c:pt idx="17">
                  <c:v>15.275951666321097</c:v>
                </c:pt>
                <c:pt idx="18">
                  <c:v>25.545548579357181</c:v>
                </c:pt>
                <c:pt idx="19">
                  <c:v>9.7206445451572865</c:v>
                </c:pt>
                <c:pt idx="20">
                  <c:v>27.978616635602105</c:v>
                </c:pt>
                <c:pt idx="21">
                  <c:v>13.225612984307089</c:v>
                </c:pt>
                <c:pt idx="22">
                  <c:v>18.211675907239709</c:v>
                </c:pt>
                <c:pt idx="23">
                  <c:v>39.565870525595329</c:v>
                </c:pt>
                <c:pt idx="24">
                  <c:v>20.459699711962067</c:v>
                </c:pt>
                <c:pt idx="25">
                  <c:v>13.924246774494931</c:v>
                </c:pt>
                <c:pt idx="26">
                  <c:v>12.502029509695433</c:v>
                </c:pt>
                <c:pt idx="27">
                  <c:v>14.597633225752716</c:v>
                </c:pt>
                <c:pt idx="28">
                  <c:v>24.154172987073142</c:v>
                </c:pt>
                <c:pt idx="29">
                  <c:v>10.8699718420048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5B-4213-9615-B1DB7539AD5F}"/>
            </c:ext>
          </c:extLst>
        </c:ser>
        <c:ser>
          <c:idx val="1"/>
          <c:order val="1"/>
          <c:tx>
            <c:v>If no Residential second block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'Dairy sample meters'!$AO$72:$AO$101</c:f>
              <c:numCache>
                <c:formatCode>_(* #,##0_);_(* \(#,##0\);_(* "-"??_);_(@_)</c:formatCode>
                <c:ptCount val="30"/>
                <c:pt idx="0">
                  <c:v>186480</c:v>
                </c:pt>
                <c:pt idx="1">
                  <c:v>66000</c:v>
                </c:pt>
                <c:pt idx="2">
                  <c:v>238800</c:v>
                </c:pt>
                <c:pt idx="3">
                  <c:v>32640</c:v>
                </c:pt>
                <c:pt idx="4">
                  <c:v>145020</c:v>
                </c:pt>
                <c:pt idx="5">
                  <c:v>154080</c:v>
                </c:pt>
                <c:pt idx="6">
                  <c:v>101520</c:v>
                </c:pt>
                <c:pt idx="7">
                  <c:v>191600</c:v>
                </c:pt>
                <c:pt idx="8">
                  <c:v>132240</c:v>
                </c:pt>
                <c:pt idx="9">
                  <c:v>71680</c:v>
                </c:pt>
                <c:pt idx="10">
                  <c:v>74880</c:v>
                </c:pt>
                <c:pt idx="11">
                  <c:v>158000</c:v>
                </c:pt>
                <c:pt idx="12">
                  <c:v>189180</c:v>
                </c:pt>
                <c:pt idx="13">
                  <c:v>206240</c:v>
                </c:pt>
                <c:pt idx="14">
                  <c:v>91620</c:v>
                </c:pt>
                <c:pt idx="15">
                  <c:v>184160</c:v>
                </c:pt>
                <c:pt idx="16">
                  <c:v>320480</c:v>
                </c:pt>
                <c:pt idx="17">
                  <c:v>240160</c:v>
                </c:pt>
                <c:pt idx="18">
                  <c:v>43495</c:v>
                </c:pt>
                <c:pt idx="19">
                  <c:v>158460</c:v>
                </c:pt>
                <c:pt idx="20">
                  <c:v>96600</c:v>
                </c:pt>
                <c:pt idx="21">
                  <c:v>206460</c:v>
                </c:pt>
                <c:pt idx="22">
                  <c:v>139500</c:v>
                </c:pt>
                <c:pt idx="23">
                  <c:v>88320</c:v>
                </c:pt>
                <c:pt idx="24">
                  <c:v>99060</c:v>
                </c:pt>
                <c:pt idx="25">
                  <c:v>180960</c:v>
                </c:pt>
                <c:pt idx="26">
                  <c:v>164280</c:v>
                </c:pt>
                <c:pt idx="27">
                  <c:v>133800</c:v>
                </c:pt>
                <c:pt idx="28">
                  <c:v>104940</c:v>
                </c:pt>
                <c:pt idx="29">
                  <c:v>362960</c:v>
                </c:pt>
              </c:numCache>
            </c:numRef>
          </c:xVal>
          <c:yVal>
            <c:numRef>
              <c:f>'Dairy sample meters'!$AT$72:$AT$101</c:f>
              <c:numCache>
                <c:formatCode>_(* #,##0.0_);_(* \(#,##0.0\);_(* "-"??_);_(@_)</c:formatCode>
                <c:ptCount val="30"/>
                <c:pt idx="0">
                  <c:v>21.587818985446905</c:v>
                </c:pt>
                <c:pt idx="1">
                  <c:v>14.526170163707675</c:v>
                </c:pt>
                <c:pt idx="2">
                  <c:v>22.517296806205913</c:v>
                </c:pt>
                <c:pt idx="3">
                  <c:v>5.3734684992847725</c:v>
                </c:pt>
                <c:pt idx="4">
                  <c:v>20.403248806846076</c:v>
                </c:pt>
                <c:pt idx="5">
                  <c:v>20.713485740370174</c:v>
                </c:pt>
                <c:pt idx="6">
                  <c:v>18.206300494770478</c:v>
                </c:pt>
                <c:pt idx="7">
                  <c:v>21.700162564198489</c:v>
                </c:pt>
                <c:pt idx="8">
                  <c:v>19.898034217363602</c:v>
                </c:pt>
                <c:pt idx="9">
                  <c:v>15.331901803227765</c:v>
                </c:pt>
                <c:pt idx="10">
                  <c:v>15.737867180814359</c:v>
                </c:pt>
                <c:pt idx="11">
                  <c:v>20.837292879727688</c:v>
                </c:pt>
                <c:pt idx="12">
                  <c:v>21.647785540402875</c:v>
                </c:pt>
                <c:pt idx="13">
                  <c:v>21.991925460008787</c:v>
                </c:pt>
                <c:pt idx="14">
                  <c:v>17.441358097665937</c:v>
                </c:pt>
                <c:pt idx="15">
                  <c:v>21.534954112129846</c:v>
                </c:pt>
                <c:pt idx="16">
                  <c:v>23.378487186743513</c:v>
                </c:pt>
                <c:pt idx="17">
                  <c:v>22.536255472059665</c:v>
                </c:pt>
                <c:pt idx="18">
                  <c:v>9.6247081076392469</c:v>
                </c:pt>
                <c:pt idx="19">
                  <c:v>20.851441619917878</c:v>
                </c:pt>
                <c:pt idx="20">
                  <c:v>17.844048911373768</c:v>
                </c:pt>
                <c:pt idx="21">
                  <c:v>21.996007703304254</c:v>
                </c:pt>
                <c:pt idx="22">
                  <c:v>20.195691294433082</c:v>
                </c:pt>
                <c:pt idx="23">
                  <c:v>17.151847539132969</c:v>
                </c:pt>
                <c:pt idx="24">
                  <c:v>18.029292195353364</c:v>
                </c:pt>
                <c:pt idx="25">
                  <c:v>21.459919880778223</c:v>
                </c:pt>
                <c:pt idx="26">
                  <c:v>21.023971944057983</c:v>
                </c:pt>
                <c:pt idx="27">
                  <c:v>19.964543842901961</c:v>
                </c:pt>
                <c:pt idx="28">
                  <c:v>18.439702847552741</c:v>
                </c:pt>
                <c:pt idx="29">
                  <c:v>23.676931244198428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5B-4213-9615-B1DB7539A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797864"/>
        <c:axId val="1"/>
      </c:scatterChart>
      <c:valAx>
        <c:axId val="695797864"/>
        <c:scaling>
          <c:orientation val="minMax"/>
        </c:scaling>
        <c:delete val="0"/>
        <c:axPos val="b"/>
        <c:majorGridlines>
          <c:spPr>
            <a:ln w="3175">
              <a:solidFill>
                <a:srgbClr val="E3E3E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Annual electricity usage  ( kWh )</a:t>
                </a:r>
              </a:p>
            </c:rich>
          </c:tx>
          <c:layout>
            <c:manualLayout>
              <c:xMode val="edge"/>
              <c:yMode val="edge"/>
              <c:x val="0.40573318632855565"/>
              <c:y val="0.930303030303030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E3E3E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Percentage increase  ( % )</a:t>
                </a:r>
              </a:p>
            </c:rich>
          </c:tx>
          <c:layout>
            <c:manualLayout>
              <c:xMode val="edge"/>
              <c:yMode val="edge"/>
              <c:x val="0"/>
              <c:y val="0.3348484848484848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_);_(* \(#,##0.0\);_(* &quot;-&quot;??_);_(@_)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5797864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9988974641675"/>
          <c:y val="0.95454545454545459"/>
          <c:w val="0.3914002205071665"/>
          <c:h val="3.3333333333333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E3E3E3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1: Estimated increases in annual electricity bills for each of 50 potato farms</a:t>
            </a:r>
          </a:p>
        </c:rich>
      </c:tx>
      <c:layout>
        <c:manualLayout>
          <c:xMode val="edge"/>
          <c:yMode val="edge"/>
          <c:x val="0.15104740904079383"/>
          <c:y val="1.2121212121212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97794928335175E-2"/>
          <c:y val="7.4242424242424249E-2"/>
          <c:w val="0.87320837927232631"/>
          <c:h val="0.78636363636363638"/>
        </c:manualLayout>
      </c:layout>
      <c:scatterChart>
        <c:scatterStyle val="lineMarker"/>
        <c:varyColors val="0"/>
        <c:ser>
          <c:idx val="0"/>
          <c:order val="0"/>
          <c:tx>
            <c:v>If on Small Industrial Rate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8080FF"/>
                </a:solidFill>
                <a:prstDash val="solid"/>
              </a:ln>
            </c:spPr>
          </c:marker>
          <c:xVal>
            <c:numRef>
              <c:f>'Potato sample meters'!$AO$112:$AO$161</c:f>
              <c:numCache>
                <c:formatCode>_(* #,##0_);_(* \(#,##0\);_(* "-"??_);_(@_)</c:formatCode>
                <c:ptCount val="50"/>
                <c:pt idx="0">
                  <c:v>98220</c:v>
                </c:pt>
                <c:pt idx="1">
                  <c:v>24240</c:v>
                </c:pt>
                <c:pt idx="2">
                  <c:v>203640</c:v>
                </c:pt>
                <c:pt idx="3">
                  <c:v>115200</c:v>
                </c:pt>
                <c:pt idx="4">
                  <c:v>55640</c:v>
                </c:pt>
                <c:pt idx="5">
                  <c:v>141060</c:v>
                </c:pt>
                <c:pt idx="6">
                  <c:v>77960</c:v>
                </c:pt>
                <c:pt idx="7">
                  <c:v>140000</c:v>
                </c:pt>
                <c:pt idx="8">
                  <c:v>212880</c:v>
                </c:pt>
                <c:pt idx="9">
                  <c:v>160480</c:v>
                </c:pt>
                <c:pt idx="10">
                  <c:v>132400</c:v>
                </c:pt>
                <c:pt idx="11">
                  <c:v>68364</c:v>
                </c:pt>
                <c:pt idx="12">
                  <c:v>88800</c:v>
                </c:pt>
                <c:pt idx="13">
                  <c:v>83160</c:v>
                </c:pt>
                <c:pt idx="14">
                  <c:v>110400</c:v>
                </c:pt>
                <c:pt idx="15">
                  <c:v>130960</c:v>
                </c:pt>
                <c:pt idx="16">
                  <c:v>210480</c:v>
                </c:pt>
                <c:pt idx="17">
                  <c:v>154520</c:v>
                </c:pt>
                <c:pt idx="18">
                  <c:v>79320</c:v>
                </c:pt>
                <c:pt idx="19">
                  <c:v>117420</c:v>
                </c:pt>
                <c:pt idx="20">
                  <c:v>143760</c:v>
                </c:pt>
                <c:pt idx="21">
                  <c:v>117480</c:v>
                </c:pt>
                <c:pt idx="22">
                  <c:v>73880</c:v>
                </c:pt>
                <c:pt idx="23">
                  <c:v>95207</c:v>
                </c:pt>
                <c:pt idx="24">
                  <c:v>92730</c:v>
                </c:pt>
                <c:pt idx="25">
                  <c:v>151200</c:v>
                </c:pt>
                <c:pt idx="26">
                  <c:v>50400</c:v>
                </c:pt>
                <c:pt idx="27">
                  <c:v>97260</c:v>
                </c:pt>
                <c:pt idx="28">
                  <c:v>34760</c:v>
                </c:pt>
                <c:pt idx="29">
                  <c:v>89954</c:v>
                </c:pt>
                <c:pt idx="30">
                  <c:v>45935</c:v>
                </c:pt>
                <c:pt idx="31">
                  <c:v>86546</c:v>
                </c:pt>
                <c:pt idx="32">
                  <c:v>44447</c:v>
                </c:pt>
                <c:pt idx="33">
                  <c:v>305920</c:v>
                </c:pt>
                <c:pt idx="34">
                  <c:v>322400</c:v>
                </c:pt>
                <c:pt idx="35">
                  <c:v>89040</c:v>
                </c:pt>
                <c:pt idx="36">
                  <c:v>61080</c:v>
                </c:pt>
                <c:pt idx="37">
                  <c:v>144725</c:v>
                </c:pt>
                <c:pt idx="38">
                  <c:v>21200</c:v>
                </c:pt>
                <c:pt idx="39">
                  <c:v>121680</c:v>
                </c:pt>
                <c:pt idx="40">
                  <c:v>111480</c:v>
                </c:pt>
                <c:pt idx="41">
                  <c:v>169560</c:v>
                </c:pt>
                <c:pt idx="42">
                  <c:v>246360</c:v>
                </c:pt>
                <c:pt idx="43">
                  <c:v>88140</c:v>
                </c:pt>
                <c:pt idx="44">
                  <c:v>201960</c:v>
                </c:pt>
                <c:pt idx="45">
                  <c:v>148754</c:v>
                </c:pt>
                <c:pt idx="46">
                  <c:v>49600</c:v>
                </c:pt>
                <c:pt idx="47">
                  <c:v>187920</c:v>
                </c:pt>
                <c:pt idx="48">
                  <c:v>153660</c:v>
                </c:pt>
                <c:pt idx="49">
                  <c:v>61020</c:v>
                </c:pt>
              </c:numCache>
            </c:numRef>
          </c:xVal>
          <c:yVal>
            <c:numRef>
              <c:f>'Potato sample meters'!$AR$112:$AR$161</c:f>
              <c:numCache>
                <c:formatCode>_(* #,##0.0_);_(* \(#,##0.0\);_(* "-"??_);_(@_)</c:formatCode>
                <c:ptCount val="50"/>
                <c:pt idx="0">
                  <c:v>11.847632389343566</c:v>
                </c:pt>
                <c:pt idx="1">
                  <c:v>22.213388416651835</c:v>
                </c:pt>
                <c:pt idx="2">
                  <c:v>13.562120444056248</c:v>
                </c:pt>
                <c:pt idx="3">
                  <c:v>37.600850737421965</c:v>
                </c:pt>
                <c:pt idx="4">
                  <c:v>25.064617347109429</c:v>
                </c:pt>
                <c:pt idx="5">
                  <c:v>18.655293859744205</c:v>
                </c:pt>
                <c:pt idx="6">
                  <c:v>22.072984323588773</c:v>
                </c:pt>
                <c:pt idx="7">
                  <c:v>34.460687972581795</c:v>
                </c:pt>
                <c:pt idx="8">
                  <c:v>44.91422907626508</c:v>
                </c:pt>
                <c:pt idx="9">
                  <c:v>18.468852017921943</c:v>
                </c:pt>
                <c:pt idx="10">
                  <c:v>10.424861771366789</c:v>
                </c:pt>
                <c:pt idx="11">
                  <c:v>43.186624190606167</c:v>
                </c:pt>
                <c:pt idx="12">
                  <c:v>43.206635214258426</c:v>
                </c:pt>
                <c:pt idx="13">
                  <c:v>45.004628690968509</c:v>
                </c:pt>
                <c:pt idx="14">
                  <c:v>4.5323428173862146</c:v>
                </c:pt>
                <c:pt idx="15">
                  <c:v>13.651302216573979</c:v>
                </c:pt>
                <c:pt idx="16">
                  <c:v>33.057389918499048</c:v>
                </c:pt>
                <c:pt idx="17">
                  <c:v>12.589539287885287</c:v>
                </c:pt>
                <c:pt idx="18">
                  <c:v>12.921895733668908</c:v>
                </c:pt>
                <c:pt idx="19">
                  <c:v>13.056857788207065</c:v>
                </c:pt>
                <c:pt idx="20">
                  <c:v>26.142746244120762</c:v>
                </c:pt>
                <c:pt idx="21">
                  <c:v>37.646290106837533</c:v>
                </c:pt>
                <c:pt idx="22">
                  <c:v>8.2688877105438365</c:v>
                </c:pt>
                <c:pt idx="23">
                  <c:v>5.4844150807338954</c:v>
                </c:pt>
                <c:pt idx="24">
                  <c:v>20.410927185566653</c:v>
                </c:pt>
                <c:pt idx="25">
                  <c:v>5.9811751231825916</c:v>
                </c:pt>
                <c:pt idx="26">
                  <c:v>38.905215683421844</c:v>
                </c:pt>
                <c:pt idx="27">
                  <c:v>10.261542170832595</c:v>
                </c:pt>
                <c:pt idx="28">
                  <c:v>31.580250216272731</c:v>
                </c:pt>
                <c:pt idx="29">
                  <c:v>15.124559522684988</c:v>
                </c:pt>
                <c:pt idx="30">
                  <c:v>10.323215503084393</c:v>
                </c:pt>
                <c:pt idx="31">
                  <c:v>1.9457315373996087</c:v>
                </c:pt>
                <c:pt idx="32">
                  <c:v>0.1</c:v>
                </c:pt>
                <c:pt idx="33">
                  <c:v>33.776237621947303</c:v>
                </c:pt>
                <c:pt idx="34">
                  <c:v>22.951478926334801</c:v>
                </c:pt>
                <c:pt idx="35">
                  <c:v>37.612470322673474</c:v>
                </c:pt>
                <c:pt idx="36">
                  <c:v>25.338052791213372</c:v>
                </c:pt>
                <c:pt idx="37">
                  <c:v>20.825888477669974</c:v>
                </c:pt>
                <c:pt idx="38">
                  <c:v>8.1616716967733325</c:v>
                </c:pt>
                <c:pt idx="39">
                  <c:v>16.802203915128079</c:v>
                </c:pt>
                <c:pt idx="40">
                  <c:v>7.102563682021823</c:v>
                </c:pt>
                <c:pt idx="41">
                  <c:v>5.6444253599517547</c:v>
                </c:pt>
                <c:pt idx="42">
                  <c:v>9.9584886119576268</c:v>
                </c:pt>
                <c:pt idx="43">
                  <c:v>38.888594407765886</c:v>
                </c:pt>
                <c:pt idx="44">
                  <c:v>13.132109524055057</c:v>
                </c:pt>
                <c:pt idx="45">
                  <c:v>29.801107706736829</c:v>
                </c:pt>
                <c:pt idx="46">
                  <c:v>52.713875654535649</c:v>
                </c:pt>
                <c:pt idx="47">
                  <c:v>18.11612987260769</c:v>
                </c:pt>
                <c:pt idx="48">
                  <c:v>15.579870148697793</c:v>
                </c:pt>
                <c:pt idx="49">
                  <c:v>16.020710382684378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F5-498C-9CF5-E2740B40F9F8}"/>
            </c:ext>
          </c:extLst>
        </c:ser>
        <c:ser>
          <c:idx val="1"/>
          <c:order val="1"/>
          <c:tx>
            <c:v>If no Residential second block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'Potato sample meters'!$AO$112:$AO$161</c:f>
              <c:numCache>
                <c:formatCode>_(* #,##0_);_(* \(#,##0\);_(* "-"??_);_(@_)</c:formatCode>
                <c:ptCount val="50"/>
                <c:pt idx="0">
                  <c:v>98220</c:v>
                </c:pt>
                <c:pt idx="1">
                  <c:v>24240</c:v>
                </c:pt>
                <c:pt idx="2">
                  <c:v>203640</c:v>
                </c:pt>
                <c:pt idx="3">
                  <c:v>115200</c:v>
                </c:pt>
                <c:pt idx="4">
                  <c:v>55640</c:v>
                </c:pt>
                <c:pt idx="5">
                  <c:v>141060</c:v>
                </c:pt>
                <c:pt idx="6">
                  <c:v>77960</c:v>
                </c:pt>
                <c:pt idx="7">
                  <c:v>140000</c:v>
                </c:pt>
                <c:pt idx="8">
                  <c:v>212880</c:v>
                </c:pt>
                <c:pt idx="9">
                  <c:v>160480</c:v>
                </c:pt>
                <c:pt idx="10">
                  <c:v>132400</c:v>
                </c:pt>
                <c:pt idx="11">
                  <c:v>68364</c:v>
                </c:pt>
                <c:pt idx="12">
                  <c:v>88800</c:v>
                </c:pt>
                <c:pt idx="13">
                  <c:v>83160</c:v>
                </c:pt>
                <c:pt idx="14">
                  <c:v>110400</c:v>
                </c:pt>
                <c:pt idx="15">
                  <c:v>130960</c:v>
                </c:pt>
                <c:pt idx="16">
                  <c:v>210480</c:v>
                </c:pt>
                <c:pt idx="17">
                  <c:v>154520</c:v>
                </c:pt>
                <c:pt idx="18">
                  <c:v>79320</c:v>
                </c:pt>
                <c:pt idx="19">
                  <c:v>117420</c:v>
                </c:pt>
                <c:pt idx="20">
                  <c:v>143760</c:v>
                </c:pt>
                <c:pt idx="21">
                  <c:v>117480</c:v>
                </c:pt>
                <c:pt idx="22">
                  <c:v>73880</c:v>
                </c:pt>
                <c:pt idx="23">
                  <c:v>95207</c:v>
                </c:pt>
                <c:pt idx="24">
                  <c:v>92730</c:v>
                </c:pt>
                <c:pt idx="25">
                  <c:v>151200</c:v>
                </c:pt>
                <c:pt idx="26">
                  <c:v>50400</c:v>
                </c:pt>
                <c:pt idx="27">
                  <c:v>97260</c:v>
                </c:pt>
                <c:pt idx="28">
                  <c:v>34760</c:v>
                </c:pt>
                <c:pt idx="29">
                  <c:v>89954</c:v>
                </c:pt>
                <c:pt idx="30">
                  <c:v>45935</c:v>
                </c:pt>
                <c:pt idx="31">
                  <c:v>86546</c:v>
                </c:pt>
                <c:pt idx="32">
                  <c:v>44447</c:v>
                </c:pt>
                <c:pt idx="33">
                  <c:v>305920</c:v>
                </c:pt>
                <c:pt idx="34">
                  <c:v>322400</c:v>
                </c:pt>
                <c:pt idx="35">
                  <c:v>89040</c:v>
                </c:pt>
                <c:pt idx="36">
                  <c:v>61080</c:v>
                </c:pt>
                <c:pt idx="37">
                  <c:v>144725</c:v>
                </c:pt>
                <c:pt idx="38">
                  <c:v>21200</c:v>
                </c:pt>
                <c:pt idx="39">
                  <c:v>121680</c:v>
                </c:pt>
                <c:pt idx="40">
                  <c:v>111480</c:v>
                </c:pt>
                <c:pt idx="41">
                  <c:v>169560</c:v>
                </c:pt>
                <c:pt idx="42">
                  <c:v>246360</c:v>
                </c:pt>
                <c:pt idx="43">
                  <c:v>88140</c:v>
                </c:pt>
                <c:pt idx="44">
                  <c:v>201960</c:v>
                </c:pt>
                <c:pt idx="45">
                  <c:v>148754</c:v>
                </c:pt>
                <c:pt idx="46">
                  <c:v>49600</c:v>
                </c:pt>
                <c:pt idx="47">
                  <c:v>187920</c:v>
                </c:pt>
                <c:pt idx="48">
                  <c:v>153660</c:v>
                </c:pt>
                <c:pt idx="49">
                  <c:v>61020</c:v>
                </c:pt>
              </c:numCache>
            </c:numRef>
          </c:xVal>
          <c:yVal>
            <c:numRef>
              <c:f>'Potato sample meters'!$AT$112:$AT$161</c:f>
              <c:numCache>
                <c:formatCode>_(* #,##0.0_);_(* \(#,##0.0\);_(* "-"??_);_(@_)</c:formatCode>
                <c:ptCount val="50"/>
                <c:pt idx="0">
                  <c:v>18.552449920022053</c:v>
                </c:pt>
                <c:pt idx="1">
                  <c:v>14.765499613624232</c:v>
                </c:pt>
                <c:pt idx="2">
                  <c:v>21.943041414986574</c:v>
                </c:pt>
                <c:pt idx="3">
                  <c:v>19.162511767372116</c:v>
                </c:pt>
                <c:pt idx="4">
                  <c:v>12.76513183276875</c:v>
                </c:pt>
                <c:pt idx="5">
                  <c:v>20.539563925967141</c:v>
                </c:pt>
                <c:pt idx="6">
                  <c:v>17.517043042596292</c:v>
                </c:pt>
                <c:pt idx="7">
                  <c:v>20.215124553437434</c:v>
                </c:pt>
                <c:pt idx="8">
                  <c:v>22.111572440920302</c:v>
                </c:pt>
                <c:pt idx="9">
                  <c:v>20.942315650368791</c:v>
                </c:pt>
                <c:pt idx="10">
                  <c:v>19.904923183645163</c:v>
                </c:pt>
                <c:pt idx="11">
                  <c:v>15.268166114219973</c:v>
                </c:pt>
                <c:pt idx="12">
                  <c:v>17.719966948316767</c:v>
                </c:pt>
                <c:pt idx="13">
                  <c:v>17.212129213562655</c:v>
                </c:pt>
                <c:pt idx="14">
                  <c:v>20.037350324068992</c:v>
                </c:pt>
                <c:pt idx="15">
                  <c:v>19.9491656901418</c:v>
                </c:pt>
                <c:pt idx="16">
                  <c:v>22.06916140026982</c:v>
                </c:pt>
                <c:pt idx="17">
                  <c:v>20.727677929420253</c:v>
                </c:pt>
                <c:pt idx="18">
                  <c:v>16.252503341869584</c:v>
                </c:pt>
                <c:pt idx="19">
                  <c:v>19.204009222032248</c:v>
                </c:pt>
                <c:pt idx="20">
                  <c:v>21.247545550025126</c:v>
                </c:pt>
                <c:pt idx="21">
                  <c:v>19.18765159264213</c:v>
                </c:pt>
                <c:pt idx="22">
                  <c:v>16.725164475705711</c:v>
                </c:pt>
                <c:pt idx="23">
                  <c:v>18.141050755899691</c:v>
                </c:pt>
                <c:pt idx="24">
                  <c:v>18.361001380708331</c:v>
                </c:pt>
                <c:pt idx="25">
                  <c:v>21.362284645620043</c:v>
                </c:pt>
                <c:pt idx="26">
                  <c:v>11.522514003055218</c:v>
                </c:pt>
                <c:pt idx="27">
                  <c:v>19.695588827924016</c:v>
                </c:pt>
                <c:pt idx="28">
                  <c:v>12.382265982468876</c:v>
                </c:pt>
                <c:pt idx="29">
                  <c:v>18.543703824014223</c:v>
                </c:pt>
                <c:pt idx="30">
                  <c:v>18.382466511386262</c:v>
                </c:pt>
                <c:pt idx="31">
                  <c:v>18.480804883041447</c:v>
                </c:pt>
                <c:pt idx="32">
                  <c:v>14.093202291679251</c:v>
                </c:pt>
                <c:pt idx="33">
                  <c:v>23.257677073870987</c:v>
                </c:pt>
                <c:pt idx="34">
                  <c:v>23.471064295271038</c:v>
                </c:pt>
                <c:pt idx="35">
                  <c:v>19.468326198784137</c:v>
                </c:pt>
                <c:pt idx="36">
                  <c:v>13.891514241767201</c:v>
                </c:pt>
                <c:pt idx="37">
                  <c:v>20.59338432224731</c:v>
                </c:pt>
                <c:pt idx="38">
                  <c:v>13.820957791487288</c:v>
                </c:pt>
                <c:pt idx="39">
                  <c:v>19.406108447458337</c:v>
                </c:pt>
                <c:pt idx="40">
                  <c:v>20.621712936133928</c:v>
                </c:pt>
                <c:pt idx="41">
                  <c:v>22.12997598285822</c:v>
                </c:pt>
                <c:pt idx="42">
                  <c:v>22.790006706338751</c:v>
                </c:pt>
                <c:pt idx="43">
                  <c:v>18.676368754525321</c:v>
                </c:pt>
                <c:pt idx="44">
                  <c:v>22.538441705770129</c:v>
                </c:pt>
                <c:pt idx="45">
                  <c:v>20.535422834392804</c:v>
                </c:pt>
                <c:pt idx="46">
                  <c:v>13.699689236747382</c:v>
                </c:pt>
                <c:pt idx="47">
                  <c:v>21.799929552659393</c:v>
                </c:pt>
                <c:pt idx="48">
                  <c:v>21.409272480311547</c:v>
                </c:pt>
                <c:pt idx="49">
                  <c:v>15.093679412398764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F5-498C-9CF5-E2740B40F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769000"/>
        <c:axId val="1"/>
      </c:scatterChart>
      <c:valAx>
        <c:axId val="695769000"/>
        <c:scaling>
          <c:orientation val="minMax"/>
          <c:max val="400000"/>
        </c:scaling>
        <c:delete val="0"/>
        <c:axPos val="b"/>
        <c:majorGridlines>
          <c:spPr>
            <a:ln w="3175">
              <a:solidFill>
                <a:srgbClr val="E3E3E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Annual electricity usage  ( kWh )</a:t>
                </a:r>
              </a:p>
            </c:rich>
          </c:tx>
          <c:layout>
            <c:manualLayout>
              <c:xMode val="edge"/>
              <c:yMode val="edge"/>
              <c:x val="0.40573318632855565"/>
              <c:y val="0.930303030303030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E3E3E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Percentage increase  ( % )</a:t>
                </a:r>
              </a:p>
            </c:rich>
          </c:tx>
          <c:layout>
            <c:manualLayout>
              <c:xMode val="edge"/>
              <c:yMode val="edge"/>
              <c:x val="0"/>
              <c:y val="0.3348484848484848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_);_(* \(#,##0.0\);_(* &quot;-&quot;??_);_(@_)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576900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9988974641675"/>
          <c:y val="0.95454545454545459"/>
          <c:w val="0.3914002205071665"/>
          <c:h val="3.3333333333333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E3E3E3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" right="0.7" top="0.75" bottom="0.75" header="0.3" footer="0.3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" right="0.7" top="0.75" bottom="0.75" header="0.3" footer="0.3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tabSelected="1" workbookViewId="0">
      <selection activeCell="D25" sqref="D25:D26"/>
    </sheetView>
  </sheetViews>
  <sheetFormatPr defaultRowHeight="15" x14ac:dyDescent="0.25"/>
  <cols>
    <col min="1" max="1" width="19.42578125" style="17" customWidth="1"/>
    <col min="2" max="2" width="20.7109375" style="17" customWidth="1"/>
    <col min="3" max="3" width="23.5703125" style="17" bestFit="1" customWidth="1"/>
    <col min="4" max="4" width="25.28515625" style="17" bestFit="1" customWidth="1"/>
  </cols>
  <sheetData>
    <row r="2" spans="1:4" x14ac:dyDescent="0.25">
      <c r="A2" s="29" t="s">
        <v>224</v>
      </c>
    </row>
    <row r="3" spans="1:4" ht="30" x14ac:dyDescent="0.25">
      <c r="A3" s="89" t="s">
        <v>225</v>
      </c>
      <c r="B3" s="88" t="s">
        <v>1</v>
      </c>
      <c r="C3" s="88" t="s">
        <v>2</v>
      </c>
      <c r="D3" s="88" t="s">
        <v>3</v>
      </c>
    </row>
    <row r="5" spans="1:4" x14ac:dyDescent="0.25">
      <c r="A5" s="21" t="s">
        <v>4</v>
      </c>
      <c r="B5" s="1" t="s">
        <v>217</v>
      </c>
      <c r="C5" s="1" t="s">
        <v>223</v>
      </c>
      <c r="D5" s="1" t="s">
        <v>221</v>
      </c>
    </row>
    <row r="6" spans="1:4" x14ac:dyDescent="0.25">
      <c r="A6" s="21" t="s">
        <v>5</v>
      </c>
      <c r="B6" s="1" t="s">
        <v>218</v>
      </c>
      <c r="C6" s="18"/>
      <c r="D6" s="1" t="s">
        <v>222</v>
      </c>
    </row>
    <row r="7" spans="1:4" x14ac:dyDescent="0.25">
      <c r="A7" s="21" t="s">
        <v>7</v>
      </c>
      <c r="B7" s="1" t="s">
        <v>219</v>
      </c>
    </row>
    <row r="8" spans="1:4" ht="15.75" customHeight="1" x14ac:dyDescent="0.25">
      <c r="A8" s="21" t="s">
        <v>9</v>
      </c>
      <c r="B8" s="1" t="s">
        <v>220</v>
      </c>
    </row>
    <row r="9" spans="1:4" x14ac:dyDescent="0.25">
      <c r="A9" s="21"/>
    </row>
  </sheetData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4"/>
  <sheetViews>
    <sheetView workbookViewId="0">
      <selection activeCell="G20" sqref="G20"/>
    </sheetView>
  </sheetViews>
  <sheetFormatPr defaultRowHeight="15" x14ac:dyDescent="0.25"/>
  <cols>
    <col min="1" max="1" width="10.7109375" customWidth="1"/>
    <col min="5" max="7" width="10.7109375" customWidth="1"/>
    <col min="8" max="8" width="1.7109375" customWidth="1"/>
    <col min="48" max="16384" width="9.140625" style="1"/>
  </cols>
  <sheetData>
    <row r="1" spans="1:38" x14ac:dyDescent="0.25">
      <c r="A1" s="2" t="s">
        <v>108</v>
      </c>
      <c r="B1" s="2" t="s">
        <v>109</v>
      </c>
      <c r="C1" s="2" t="s">
        <v>110</v>
      </c>
      <c r="D1" s="2" t="s">
        <v>111</v>
      </c>
      <c r="E1" s="3" t="s">
        <v>112</v>
      </c>
      <c r="F1" s="2"/>
      <c r="G1" s="2"/>
      <c r="I1" s="2">
        <v>2019</v>
      </c>
      <c r="J1" s="2">
        <v>2019</v>
      </c>
      <c r="K1" s="2">
        <v>2019</v>
      </c>
      <c r="L1" s="2">
        <v>2019</v>
      </c>
      <c r="M1" s="2">
        <v>2019</v>
      </c>
      <c r="N1" s="2">
        <v>2019</v>
      </c>
      <c r="O1" s="2">
        <v>2018</v>
      </c>
      <c r="P1" s="2">
        <v>2018</v>
      </c>
      <c r="Q1" s="2">
        <v>2018</v>
      </c>
      <c r="R1" s="2">
        <v>2018</v>
      </c>
      <c r="S1" s="2">
        <v>2018</v>
      </c>
      <c r="T1" s="2">
        <v>2018</v>
      </c>
      <c r="U1" s="2">
        <v>2018</v>
      </c>
      <c r="V1" s="2">
        <v>2018</v>
      </c>
      <c r="W1" s="2">
        <v>2018</v>
      </c>
      <c r="X1" s="2">
        <v>2018</v>
      </c>
      <c r="Y1" s="2">
        <v>2018</v>
      </c>
      <c r="Z1" s="2">
        <v>2018</v>
      </c>
      <c r="AA1" s="2">
        <v>2017</v>
      </c>
      <c r="AB1" s="2">
        <v>2017</v>
      </c>
      <c r="AC1" s="2">
        <v>2017</v>
      </c>
      <c r="AD1" s="2">
        <v>2017</v>
      </c>
      <c r="AE1" s="2">
        <v>2017</v>
      </c>
      <c r="AF1" s="2">
        <v>2017</v>
      </c>
      <c r="AG1" s="2">
        <v>2017</v>
      </c>
      <c r="AH1" s="2">
        <v>2017</v>
      </c>
      <c r="AI1" s="2">
        <v>2017</v>
      </c>
      <c r="AJ1" s="2">
        <v>2017</v>
      </c>
      <c r="AK1" s="2">
        <v>2017</v>
      </c>
      <c r="AL1" s="2">
        <v>2017</v>
      </c>
    </row>
    <row r="2" spans="1:38" x14ac:dyDescent="0.25">
      <c r="A2" s="2" t="s">
        <v>113</v>
      </c>
      <c r="B2" s="2" t="s">
        <v>22</v>
      </c>
      <c r="C2" s="2" t="s">
        <v>114</v>
      </c>
      <c r="D2" s="2" t="s">
        <v>115</v>
      </c>
      <c r="E2" s="3" t="s">
        <v>116</v>
      </c>
      <c r="F2" s="2">
        <v>2018</v>
      </c>
      <c r="G2" s="2">
        <v>2017</v>
      </c>
      <c r="I2" s="2" t="s">
        <v>117</v>
      </c>
      <c r="J2" s="2" t="s">
        <v>118</v>
      </c>
      <c r="K2" s="2" t="s">
        <v>119</v>
      </c>
      <c r="L2" s="2" t="s">
        <v>120</v>
      </c>
      <c r="M2" s="2" t="s">
        <v>121</v>
      </c>
      <c r="N2" s="2" t="s">
        <v>122</v>
      </c>
      <c r="O2" s="2" t="s">
        <v>123</v>
      </c>
      <c r="P2" s="2" t="s">
        <v>124</v>
      </c>
      <c r="Q2" s="2" t="s">
        <v>125</v>
      </c>
      <c r="R2" s="2" t="s">
        <v>126</v>
      </c>
      <c r="S2" s="2" t="s">
        <v>127</v>
      </c>
      <c r="T2" s="2" t="s">
        <v>128</v>
      </c>
      <c r="U2" s="2" t="s">
        <v>117</v>
      </c>
      <c r="V2" s="2" t="s">
        <v>118</v>
      </c>
      <c r="W2" s="2" t="s">
        <v>119</v>
      </c>
      <c r="X2" s="2" t="s">
        <v>120</v>
      </c>
      <c r="Y2" s="2" t="s">
        <v>121</v>
      </c>
      <c r="Z2" s="2" t="s">
        <v>122</v>
      </c>
      <c r="AA2" s="2" t="s">
        <v>123</v>
      </c>
      <c r="AB2" s="2" t="s">
        <v>124</v>
      </c>
      <c r="AC2" s="2" t="s">
        <v>125</v>
      </c>
      <c r="AD2" s="2" t="s">
        <v>126</v>
      </c>
      <c r="AE2" s="2" t="s">
        <v>127</v>
      </c>
      <c r="AF2" s="2" t="s">
        <v>128</v>
      </c>
      <c r="AG2" s="2" t="s">
        <v>117</v>
      </c>
      <c r="AH2" s="2" t="s">
        <v>118</v>
      </c>
      <c r="AI2" s="2" t="s">
        <v>119</v>
      </c>
      <c r="AJ2" s="2" t="s">
        <v>120</v>
      </c>
      <c r="AK2" s="2" t="s">
        <v>121</v>
      </c>
      <c r="AL2" s="2" t="s">
        <v>122</v>
      </c>
    </row>
    <row r="3" spans="1:38" x14ac:dyDescent="0.25">
      <c r="D3" s="2" t="s">
        <v>129</v>
      </c>
      <c r="E3" s="2" t="s">
        <v>130</v>
      </c>
      <c r="F3" s="2" t="s">
        <v>130</v>
      </c>
      <c r="G3" s="2" t="s">
        <v>130</v>
      </c>
    </row>
    <row r="4" spans="1:38" x14ac:dyDescent="0.25">
      <c r="A4">
        <v>9138</v>
      </c>
      <c r="B4" s="3" t="s">
        <v>131</v>
      </c>
      <c r="C4" s="3" t="s">
        <v>132</v>
      </c>
      <c r="D4" s="3" t="s">
        <v>133</v>
      </c>
      <c r="E4" s="4">
        <f>SUM(I4:T4)</f>
        <v>186480</v>
      </c>
      <c r="F4" s="4">
        <f>SUM(O4:Z4)</f>
        <v>179360</v>
      </c>
      <c r="G4" s="4">
        <f>SUM(AA4:AL4)</f>
        <v>171760</v>
      </c>
      <c r="I4">
        <v>12480</v>
      </c>
      <c r="J4">
        <v>12480</v>
      </c>
      <c r="K4">
        <v>14560</v>
      </c>
      <c r="L4">
        <v>18240</v>
      </c>
      <c r="M4">
        <v>19440</v>
      </c>
      <c r="N4">
        <v>17920</v>
      </c>
      <c r="O4">
        <v>13920</v>
      </c>
      <c r="P4">
        <v>13040</v>
      </c>
      <c r="Q4">
        <v>14160</v>
      </c>
      <c r="R4">
        <v>18160</v>
      </c>
      <c r="S4">
        <v>17680</v>
      </c>
      <c r="T4">
        <v>14400</v>
      </c>
      <c r="U4">
        <v>12800</v>
      </c>
      <c r="V4">
        <v>11920</v>
      </c>
      <c r="W4">
        <v>13040</v>
      </c>
      <c r="X4">
        <v>13120</v>
      </c>
      <c r="Y4">
        <v>17360</v>
      </c>
      <c r="Z4">
        <v>19760</v>
      </c>
      <c r="AA4">
        <v>13280</v>
      </c>
      <c r="AB4">
        <v>15440</v>
      </c>
      <c r="AC4">
        <v>15600</v>
      </c>
      <c r="AD4">
        <v>15200</v>
      </c>
      <c r="AE4">
        <v>15680</v>
      </c>
      <c r="AF4">
        <v>13280</v>
      </c>
      <c r="AG4">
        <v>12400</v>
      </c>
      <c r="AH4">
        <v>11840</v>
      </c>
      <c r="AI4">
        <v>14480</v>
      </c>
      <c r="AJ4">
        <v>14000</v>
      </c>
      <c r="AK4">
        <v>15920</v>
      </c>
      <c r="AL4">
        <v>14640</v>
      </c>
    </row>
    <row r="5" spans="1:38" x14ac:dyDescent="0.25">
      <c r="A5">
        <v>9266</v>
      </c>
      <c r="B5" s="3" t="s">
        <v>134</v>
      </c>
      <c r="C5" s="3" t="s">
        <v>133</v>
      </c>
      <c r="D5" s="3" t="s">
        <v>133</v>
      </c>
      <c r="E5" s="4">
        <f t="shared" ref="E5:E33" si="0">SUM(I5:T5)</f>
        <v>66000</v>
      </c>
      <c r="F5" s="4">
        <f t="shared" ref="F5:F33" si="1">SUM(O5:Z5)</f>
        <v>65040</v>
      </c>
      <c r="G5" s="4">
        <f t="shared" ref="G5:G33" si="2">SUM(AA5:AL5)</f>
        <v>64740</v>
      </c>
      <c r="I5">
        <v>5220</v>
      </c>
      <c r="J5">
        <v>5400</v>
      </c>
      <c r="K5">
        <v>5820</v>
      </c>
      <c r="L5">
        <v>5340</v>
      </c>
      <c r="M5">
        <v>5760</v>
      </c>
      <c r="N5">
        <v>5700</v>
      </c>
      <c r="O5">
        <v>5400</v>
      </c>
      <c r="P5">
        <v>5520</v>
      </c>
      <c r="Q5">
        <v>5400</v>
      </c>
      <c r="R5">
        <v>5520</v>
      </c>
      <c r="S5">
        <v>5580</v>
      </c>
      <c r="T5">
        <v>5340</v>
      </c>
      <c r="U5">
        <v>5400</v>
      </c>
      <c r="V5">
        <v>5160</v>
      </c>
      <c r="W5">
        <v>5580</v>
      </c>
      <c r="X5">
        <v>5040</v>
      </c>
      <c r="Y5">
        <v>5460</v>
      </c>
      <c r="Z5">
        <v>5640</v>
      </c>
      <c r="AA5">
        <v>5520</v>
      </c>
      <c r="AB5">
        <v>5820</v>
      </c>
      <c r="AC5">
        <v>5400</v>
      </c>
      <c r="AD5">
        <v>5340</v>
      </c>
      <c r="AE5">
        <v>5340</v>
      </c>
      <c r="AF5">
        <v>5040</v>
      </c>
      <c r="AG5">
        <v>5160</v>
      </c>
      <c r="AH5">
        <v>5100</v>
      </c>
      <c r="AI5">
        <v>5400</v>
      </c>
      <c r="AJ5">
        <v>5160</v>
      </c>
      <c r="AK5">
        <v>5760</v>
      </c>
      <c r="AL5">
        <v>5700</v>
      </c>
    </row>
    <row r="6" spans="1:38" x14ac:dyDescent="0.25">
      <c r="A6">
        <v>18923</v>
      </c>
      <c r="B6" s="2">
        <v>974</v>
      </c>
      <c r="C6" s="2" t="s">
        <v>132</v>
      </c>
      <c r="D6" s="3" t="s">
        <v>133</v>
      </c>
      <c r="E6" s="4">
        <f t="shared" si="0"/>
        <v>238800</v>
      </c>
      <c r="F6" s="4">
        <f t="shared" si="1"/>
        <v>227520</v>
      </c>
      <c r="G6" s="4">
        <f t="shared" si="2"/>
        <v>218400</v>
      </c>
      <c r="I6">
        <v>17160</v>
      </c>
      <c r="J6">
        <v>18960</v>
      </c>
      <c r="K6">
        <v>22200</v>
      </c>
      <c r="L6">
        <v>24600</v>
      </c>
      <c r="M6">
        <v>25440</v>
      </c>
      <c r="N6">
        <v>23160</v>
      </c>
      <c r="O6">
        <v>19440</v>
      </c>
      <c r="P6">
        <v>17160</v>
      </c>
      <c r="Q6">
        <v>15120</v>
      </c>
      <c r="R6">
        <v>18000</v>
      </c>
      <c r="S6">
        <v>18840</v>
      </c>
      <c r="T6">
        <v>18720</v>
      </c>
      <c r="U6">
        <v>19080</v>
      </c>
      <c r="V6">
        <v>18600</v>
      </c>
      <c r="W6">
        <v>19440</v>
      </c>
      <c r="X6">
        <v>18600</v>
      </c>
      <c r="Y6">
        <v>22440</v>
      </c>
      <c r="Z6">
        <v>22080</v>
      </c>
      <c r="AA6">
        <v>15960</v>
      </c>
      <c r="AB6">
        <v>15600</v>
      </c>
      <c r="AC6">
        <v>16920</v>
      </c>
      <c r="AD6">
        <v>19560</v>
      </c>
      <c r="AE6">
        <v>19440</v>
      </c>
      <c r="AF6">
        <v>18480</v>
      </c>
      <c r="AG6">
        <v>16680</v>
      </c>
      <c r="AH6">
        <v>16680</v>
      </c>
      <c r="AI6">
        <v>20640</v>
      </c>
      <c r="AJ6">
        <v>18960</v>
      </c>
      <c r="AK6">
        <v>19800</v>
      </c>
      <c r="AL6">
        <v>19680</v>
      </c>
    </row>
    <row r="7" spans="1:38" x14ac:dyDescent="0.25">
      <c r="A7">
        <v>22293</v>
      </c>
      <c r="B7" s="3" t="s">
        <v>134</v>
      </c>
      <c r="C7" s="3" t="s">
        <v>132</v>
      </c>
      <c r="D7" s="3" t="s">
        <v>133</v>
      </c>
      <c r="E7" s="4">
        <f t="shared" si="0"/>
        <v>32640</v>
      </c>
      <c r="F7" s="4">
        <f t="shared" si="1"/>
        <v>37260</v>
      </c>
      <c r="G7" s="4">
        <f t="shared" si="2"/>
        <v>44160</v>
      </c>
      <c r="I7">
        <v>2820</v>
      </c>
      <c r="J7">
        <v>2160</v>
      </c>
      <c r="K7">
        <v>2400</v>
      </c>
      <c r="L7">
        <v>2220</v>
      </c>
      <c r="M7">
        <v>2400</v>
      </c>
      <c r="N7">
        <v>2400</v>
      </c>
      <c r="O7">
        <v>2280</v>
      </c>
      <c r="P7">
        <v>2580</v>
      </c>
      <c r="Q7">
        <v>2580</v>
      </c>
      <c r="R7">
        <v>3480</v>
      </c>
      <c r="S7">
        <v>3660</v>
      </c>
      <c r="T7">
        <v>3660</v>
      </c>
      <c r="U7">
        <v>3000</v>
      </c>
      <c r="V7">
        <v>2760</v>
      </c>
      <c r="W7">
        <v>2940</v>
      </c>
      <c r="X7">
        <v>2820</v>
      </c>
      <c r="Y7">
        <v>3780</v>
      </c>
      <c r="Z7">
        <v>3720</v>
      </c>
      <c r="AA7">
        <v>3600</v>
      </c>
      <c r="AB7">
        <v>5160</v>
      </c>
      <c r="AC7">
        <v>4020</v>
      </c>
      <c r="AD7">
        <v>4020</v>
      </c>
      <c r="AE7">
        <v>3780</v>
      </c>
      <c r="AF7">
        <v>3780</v>
      </c>
      <c r="AG7">
        <v>3900</v>
      </c>
      <c r="AH7">
        <v>3480</v>
      </c>
      <c r="AI7">
        <v>3120</v>
      </c>
      <c r="AJ7">
        <v>2940</v>
      </c>
      <c r="AK7">
        <v>3300</v>
      </c>
      <c r="AL7">
        <v>3060</v>
      </c>
    </row>
    <row r="8" spans="1:38" x14ac:dyDescent="0.25">
      <c r="A8">
        <v>23790</v>
      </c>
      <c r="B8" s="3" t="s">
        <v>134</v>
      </c>
      <c r="C8" s="3" t="s">
        <v>132</v>
      </c>
      <c r="D8" s="3" t="s">
        <v>133</v>
      </c>
      <c r="E8" s="4">
        <f t="shared" si="0"/>
        <v>145020</v>
      </c>
      <c r="F8" s="4">
        <f t="shared" si="1"/>
        <v>140220</v>
      </c>
      <c r="G8" s="4">
        <f t="shared" si="2"/>
        <v>127140</v>
      </c>
      <c r="I8">
        <v>12060</v>
      </c>
      <c r="J8">
        <v>9420</v>
      </c>
      <c r="K8">
        <v>10860</v>
      </c>
      <c r="L8">
        <v>12060</v>
      </c>
      <c r="M8">
        <v>12060</v>
      </c>
      <c r="N8">
        <v>11940</v>
      </c>
      <c r="O8">
        <v>10980</v>
      </c>
      <c r="P8">
        <v>9420</v>
      </c>
      <c r="Q8">
        <v>9480</v>
      </c>
      <c r="R8">
        <v>15840</v>
      </c>
      <c r="S8">
        <v>17340</v>
      </c>
      <c r="T8">
        <v>13560</v>
      </c>
      <c r="U8">
        <v>9960</v>
      </c>
      <c r="V8">
        <v>8460</v>
      </c>
      <c r="W8">
        <v>10560</v>
      </c>
      <c r="X8">
        <v>10020</v>
      </c>
      <c r="Y8">
        <v>12000</v>
      </c>
      <c r="Z8">
        <v>12600</v>
      </c>
      <c r="AA8">
        <v>9120</v>
      </c>
      <c r="AB8">
        <v>10200</v>
      </c>
      <c r="AC8">
        <v>11220</v>
      </c>
      <c r="AD8">
        <v>13260</v>
      </c>
      <c r="AE8">
        <v>13800</v>
      </c>
      <c r="AF8">
        <v>13800</v>
      </c>
      <c r="AG8">
        <v>9360</v>
      </c>
      <c r="AH8">
        <v>7980</v>
      </c>
      <c r="AI8">
        <v>8580</v>
      </c>
      <c r="AJ8">
        <v>9060</v>
      </c>
      <c r="AK8">
        <v>10380</v>
      </c>
      <c r="AL8">
        <v>10380</v>
      </c>
    </row>
    <row r="9" spans="1:38" x14ac:dyDescent="0.25">
      <c r="A9">
        <v>29337</v>
      </c>
      <c r="B9" s="2">
        <v>974</v>
      </c>
      <c r="C9" s="2" t="s">
        <v>132</v>
      </c>
      <c r="D9" s="3" t="s">
        <v>133</v>
      </c>
      <c r="E9" s="4">
        <f t="shared" si="0"/>
        <v>154080</v>
      </c>
      <c r="F9" s="4">
        <f t="shared" si="1"/>
        <v>152220</v>
      </c>
      <c r="G9" s="4">
        <f t="shared" si="2"/>
        <v>153120</v>
      </c>
      <c r="I9">
        <v>12300</v>
      </c>
      <c r="J9">
        <v>10920</v>
      </c>
      <c r="K9">
        <v>10920</v>
      </c>
      <c r="L9">
        <v>10680</v>
      </c>
      <c r="M9">
        <v>11880</v>
      </c>
      <c r="N9">
        <v>10980</v>
      </c>
      <c r="O9">
        <v>10200</v>
      </c>
      <c r="P9">
        <v>12960</v>
      </c>
      <c r="Q9">
        <v>14940</v>
      </c>
      <c r="R9">
        <v>16920</v>
      </c>
      <c r="S9">
        <v>16560</v>
      </c>
      <c r="T9">
        <v>14820</v>
      </c>
      <c r="U9" s="5">
        <v>4560</v>
      </c>
      <c r="V9" s="5">
        <v>19620</v>
      </c>
      <c r="W9">
        <v>10560</v>
      </c>
      <c r="X9">
        <v>9600</v>
      </c>
      <c r="Y9">
        <v>10860</v>
      </c>
      <c r="Z9">
        <v>10620</v>
      </c>
      <c r="AA9">
        <v>10740</v>
      </c>
      <c r="AB9">
        <v>14100</v>
      </c>
      <c r="AC9">
        <v>15360</v>
      </c>
      <c r="AD9">
        <v>16260</v>
      </c>
      <c r="AE9">
        <v>16620</v>
      </c>
      <c r="AF9">
        <v>15180</v>
      </c>
      <c r="AG9">
        <v>12600</v>
      </c>
      <c r="AH9">
        <v>11100</v>
      </c>
      <c r="AI9">
        <v>10200</v>
      </c>
      <c r="AJ9">
        <v>9840</v>
      </c>
      <c r="AK9">
        <v>10800</v>
      </c>
      <c r="AL9">
        <v>10320</v>
      </c>
    </row>
    <row r="10" spans="1:38" x14ac:dyDescent="0.25">
      <c r="A10">
        <v>29747</v>
      </c>
      <c r="B10" s="3" t="s">
        <v>134</v>
      </c>
      <c r="C10" s="3" t="s">
        <v>132</v>
      </c>
      <c r="D10" s="3" t="s">
        <v>132</v>
      </c>
      <c r="E10" s="4">
        <f t="shared" si="0"/>
        <v>101520</v>
      </c>
      <c r="F10" s="4">
        <f t="shared" si="1"/>
        <v>100320</v>
      </c>
      <c r="G10" s="4">
        <f t="shared" si="2"/>
        <v>85880</v>
      </c>
      <c r="I10">
        <v>6680</v>
      </c>
      <c r="J10">
        <v>7720</v>
      </c>
      <c r="K10">
        <v>9320</v>
      </c>
      <c r="L10">
        <v>10080</v>
      </c>
      <c r="M10">
        <v>11560</v>
      </c>
      <c r="N10">
        <v>11440</v>
      </c>
      <c r="O10">
        <v>10400</v>
      </c>
      <c r="P10">
        <v>8640</v>
      </c>
      <c r="Q10">
        <v>6400</v>
      </c>
      <c r="R10">
        <v>6880</v>
      </c>
      <c r="S10">
        <v>6800</v>
      </c>
      <c r="T10">
        <v>5600</v>
      </c>
      <c r="U10">
        <v>6760</v>
      </c>
      <c r="V10">
        <v>7600</v>
      </c>
      <c r="W10">
        <v>9520</v>
      </c>
      <c r="X10">
        <v>9120</v>
      </c>
      <c r="Y10">
        <v>11640</v>
      </c>
      <c r="Z10">
        <v>10960</v>
      </c>
      <c r="AA10">
        <v>8360</v>
      </c>
      <c r="AB10">
        <v>6960</v>
      </c>
      <c r="AC10">
        <v>5440</v>
      </c>
      <c r="AD10">
        <v>5960</v>
      </c>
      <c r="AE10">
        <v>5440</v>
      </c>
      <c r="AF10">
        <v>4600</v>
      </c>
      <c r="AG10">
        <v>5480</v>
      </c>
      <c r="AH10">
        <v>6880</v>
      </c>
      <c r="AI10">
        <v>9000</v>
      </c>
      <c r="AJ10">
        <v>8280</v>
      </c>
      <c r="AK10">
        <v>10320</v>
      </c>
      <c r="AL10">
        <v>9160</v>
      </c>
    </row>
    <row r="11" spans="1:38" x14ac:dyDescent="0.25">
      <c r="A11">
        <v>32206</v>
      </c>
      <c r="B11" s="2">
        <v>974</v>
      </c>
      <c r="C11" s="2" t="s">
        <v>132</v>
      </c>
      <c r="D11" s="3" t="s">
        <v>133</v>
      </c>
      <c r="E11" s="4">
        <f t="shared" si="0"/>
        <v>191600</v>
      </c>
      <c r="F11" s="4">
        <f t="shared" si="1"/>
        <v>197520</v>
      </c>
      <c r="G11" s="4">
        <f t="shared" si="2"/>
        <v>189120</v>
      </c>
      <c r="I11">
        <v>16240</v>
      </c>
      <c r="J11">
        <v>14320</v>
      </c>
      <c r="K11">
        <v>14320</v>
      </c>
      <c r="L11">
        <v>12000</v>
      </c>
      <c r="M11">
        <v>13920</v>
      </c>
      <c r="N11">
        <v>13520</v>
      </c>
      <c r="O11">
        <v>13440</v>
      </c>
      <c r="P11">
        <v>18240</v>
      </c>
      <c r="Q11">
        <v>19520</v>
      </c>
      <c r="R11">
        <v>19760</v>
      </c>
      <c r="S11">
        <v>20160</v>
      </c>
      <c r="T11">
        <v>16160</v>
      </c>
      <c r="U11">
        <v>20240</v>
      </c>
      <c r="V11">
        <v>16080</v>
      </c>
      <c r="W11">
        <v>14320</v>
      </c>
      <c r="X11">
        <v>12080</v>
      </c>
      <c r="Y11">
        <v>13840</v>
      </c>
      <c r="Z11">
        <v>13680</v>
      </c>
      <c r="AA11">
        <v>14480</v>
      </c>
      <c r="AB11">
        <v>19120</v>
      </c>
      <c r="AC11">
        <v>18560</v>
      </c>
      <c r="AD11">
        <v>18880</v>
      </c>
      <c r="AE11">
        <v>18800</v>
      </c>
      <c r="AF11">
        <v>16400</v>
      </c>
      <c r="AG11">
        <v>15120</v>
      </c>
      <c r="AH11">
        <v>14560</v>
      </c>
      <c r="AI11">
        <v>13760</v>
      </c>
      <c r="AJ11">
        <v>12320</v>
      </c>
      <c r="AK11">
        <v>13360</v>
      </c>
      <c r="AL11">
        <v>13760</v>
      </c>
    </row>
    <row r="12" spans="1:38" x14ac:dyDescent="0.25">
      <c r="A12">
        <v>33587</v>
      </c>
      <c r="B12" s="3" t="s">
        <v>134</v>
      </c>
      <c r="C12" s="3" t="s">
        <v>132</v>
      </c>
      <c r="D12" s="3" t="s">
        <v>133</v>
      </c>
      <c r="E12" s="4">
        <f t="shared" si="0"/>
        <v>132240</v>
      </c>
      <c r="F12" s="4">
        <f t="shared" si="1"/>
        <v>127620</v>
      </c>
      <c r="G12" s="4">
        <f t="shared" si="2"/>
        <v>127620</v>
      </c>
      <c r="I12">
        <v>10500</v>
      </c>
      <c r="J12">
        <v>10200</v>
      </c>
      <c r="K12">
        <v>10980</v>
      </c>
      <c r="L12">
        <v>11460</v>
      </c>
      <c r="M12">
        <v>12180</v>
      </c>
      <c r="N12">
        <v>12300</v>
      </c>
      <c r="O12">
        <v>9960</v>
      </c>
      <c r="P12">
        <v>9720</v>
      </c>
      <c r="Q12">
        <v>10320</v>
      </c>
      <c r="R12">
        <v>11820</v>
      </c>
      <c r="S12">
        <v>13020</v>
      </c>
      <c r="T12">
        <v>9780</v>
      </c>
      <c r="U12">
        <v>10140</v>
      </c>
      <c r="V12">
        <v>9660</v>
      </c>
      <c r="W12">
        <v>10980</v>
      </c>
      <c r="X12">
        <v>9780</v>
      </c>
      <c r="Y12">
        <v>11160</v>
      </c>
      <c r="Z12">
        <v>11280</v>
      </c>
      <c r="AA12">
        <v>9120</v>
      </c>
      <c r="AB12">
        <v>8760</v>
      </c>
      <c r="AC12">
        <v>9300</v>
      </c>
      <c r="AD12">
        <v>10680</v>
      </c>
      <c r="AE12">
        <v>11580</v>
      </c>
      <c r="AF12">
        <v>12120</v>
      </c>
      <c r="AG12">
        <v>9900</v>
      </c>
      <c r="AH12">
        <v>10440</v>
      </c>
      <c r="AI12">
        <v>11040</v>
      </c>
      <c r="AJ12">
        <v>10620</v>
      </c>
      <c r="AK12">
        <v>11820</v>
      </c>
      <c r="AL12">
        <v>12240</v>
      </c>
    </row>
    <row r="13" spans="1:38" x14ac:dyDescent="0.25">
      <c r="A13">
        <v>45396</v>
      </c>
      <c r="B13" s="2">
        <v>974</v>
      </c>
      <c r="C13" s="2" t="s">
        <v>133</v>
      </c>
      <c r="D13" s="3" t="s">
        <v>133</v>
      </c>
      <c r="E13" s="4">
        <f t="shared" si="0"/>
        <v>71680</v>
      </c>
      <c r="F13" s="4">
        <f t="shared" si="1"/>
        <v>75960</v>
      </c>
      <c r="G13" s="4">
        <f t="shared" si="2"/>
        <v>73760</v>
      </c>
      <c r="I13">
        <v>5440</v>
      </c>
      <c r="J13">
        <v>5120</v>
      </c>
      <c r="K13">
        <v>5600</v>
      </c>
      <c r="L13">
        <v>5120</v>
      </c>
      <c r="M13">
        <v>5920</v>
      </c>
      <c r="N13">
        <v>5800</v>
      </c>
      <c r="O13">
        <v>5080</v>
      </c>
      <c r="P13">
        <v>5320</v>
      </c>
      <c r="Q13">
        <v>5160</v>
      </c>
      <c r="R13">
        <v>6280</v>
      </c>
      <c r="S13">
        <v>9080</v>
      </c>
      <c r="T13">
        <v>7760</v>
      </c>
      <c r="U13">
        <v>5960</v>
      </c>
      <c r="V13">
        <v>5400</v>
      </c>
      <c r="W13">
        <v>6040</v>
      </c>
      <c r="X13">
        <v>6240</v>
      </c>
      <c r="Y13">
        <v>7160</v>
      </c>
      <c r="Z13">
        <v>6480</v>
      </c>
      <c r="AA13">
        <v>5760</v>
      </c>
      <c r="AB13">
        <v>6040</v>
      </c>
      <c r="AC13">
        <v>5600</v>
      </c>
      <c r="AD13">
        <v>6200</v>
      </c>
      <c r="AE13">
        <v>6560</v>
      </c>
      <c r="AF13">
        <v>5640</v>
      </c>
      <c r="AG13">
        <v>5160</v>
      </c>
      <c r="AH13">
        <v>5520</v>
      </c>
      <c r="AI13">
        <v>6200</v>
      </c>
      <c r="AJ13">
        <v>6400</v>
      </c>
      <c r="AK13">
        <v>7360</v>
      </c>
      <c r="AL13">
        <v>7320</v>
      </c>
    </row>
    <row r="14" spans="1:38" x14ac:dyDescent="0.25">
      <c r="A14">
        <v>45427</v>
      </c>
      <c r="B14" s="3" t="s">
        <v>134</v>
      </c>
      <c r="C14" s="3" t="s">
        <v>132</v>
      </c>
      <c r="D14" s="3" t="s">
        <v>133</v>
      </c>
      <c r="E14" s="4">
        <f t="shared" si="0"/>
        <v>74880</v>
      </c>
      <c r="F14" s="4">
        <f t="shared" si="1"/>
        <v>71820</v>
      </c>
      <c r="G14" s="4">
        <f t="shared" si="2"/>
        <v>61620</v>
      </c>
      <c r="I14">
        <v>5400</v>
      </c>
      <c r="J14">
        <v>5640</v>
      </c>
      <c r="K14">
        <v>6840</v>
      </c>
      <c r="L14">
        <v>6720</v>
      </c>
      <c r="M14">
        <v>7800</v>
      </c>
      <c r="N14">
        <v>7500</v>
      </c>
      <c r="O14">
        <v>7260</v>
      </c>
      <c r="P14">
        <v>6720</v>
      </c>
      <c r="Q14">
        <v>5220</v>
      </c>
      <c r="R14">
        <v>5220</v>
      </c>
      <c r="S14">
        <v>5100</v>
      </c>
      <c r="T14">
        <v>5460</v>
      </c>
      <c r="U14">
        <v>5580</v>
      </c>
      <c r="V14">
        <v>5820</v>
      </c>
      <c r="W14">
        <v>6540</v>
      </c>
      <c r="X14">
        <v>5820</v>
      </c>
      <c r="Y14">
        <v>6480</v>
      </c>
      <c r="Z14">
        <v>6600</v>
      </c>
      <c r="AA14">
        <v>6540</v>
      </c>
      <c r="AB14">
        <v>5700</v>
      </c>
      <c r="AC14">
        <v>4620</v>
      </c>
      <c r="AD14">
        <v>4260</v>
      </c>
      <c r="AE14">
        <v>4200</v>
      </c>
      <c r="AF14">
        <v>4680</v>
      </c>
      <c r="AG14">
        <v>4860</v>
      </c>
      <c r="AH14">
        <v>4620</v>
      </c>
      <c r="AI14">
        <v>5280</v>
      </c>
      <c r="AJ14">
        <v>5100</v>
      </c>
      <c r="AK14">
        <v>6120</v>
      </c>
      <c r="AL14">
        <v>5640</v>
      </c>
    </row>
    <row r="15" spans="1:38" x14ac:dyDescent="0.25">
      <c r="A15">
        <v>46656</v>
      </c>
      <c r="B15" s="2">
        <v>974</v>
      </c>
      <c r="C15" s="2" t="s">
        <v>132</v>
      </c>
      <c r="D15" s="3" t="s">
        <v>133</v>
      </c>
      <c r="E15" s="4">
        <f t="shared" si="0"/>
        <v>158000</v>
      </c>
      <c r="F15" s="4">
        <f t="shared" si="1"/>
        <v>155680</v>
      </c>
      <c r="G15" s="4">
        <f t="shared" si="2"/>
        <v>142309</v>
      </c>
      <c r="I15">
        <v>11440</v>
      </c>
      <c r="J15">
        <v>12760</v>
      </c>
      <c r="K15">
        <v>14840</v>
      </c>
      <c r="L15">
        <v>14120</v>
      </c>
      <c r="M15">
        <v>16440</v>
      </c>
      <c r="N15">
        <v>15520</v>
      </c>
      <c r="O15">
        <v>14680</v>
      </c>
      <c r="P15">
        <v>12880</v>
      </c>
      <c r="Q15">
        <v>10600</v>
      </c>
      <c r="R15">
        <v>11600</v>
      </c>
      <c r="S15">
        <v>13120</v>
      </c>
      <c r="T15">
        <v>10000</v>
      </c>
      <c r="U15">
        <v>10880</v>
      </c>
      <c r="V15">
        <v>12040</v>
      </c>
      <c r="W15">
        <v>14720</v>
      </c>
      <c r="X15">
        <v>13400</v>
      </c>
      <c r="Y15">
        <v>15760</v>
      </c>
      <c r="Z15">
        <v>16000</v>
      </c>
      <c r="AA15">
        <v>12920</v>
      </c>
      <c r="AB15">
        <v>11520</v>
      </c>
      <c r="AC15">
        <v>10600</v>
      </c>
      <c r="AD15">
        <v>11000</v>
      </c>
      <c r="AE15">
        <v>11400</v>
      </c>
      <c r="AF15">
        <v>10760</v>
      </c>
      <c r="AG15">
        <v>10000</v>
      </c>
      <c r="AH15">
        <v>10880</v>
      </c>
      <c r="AI15">
        <v>13480</v>
      </c>
      <c r="AJ15">
        <v>13240</v>
      </c>
      <c r="AK15">
        <v>14280</v>
      </c>
      <c r="AL15">
        <v>12229</v>
      </c>
    </row>
    <row r="16" spans="1:38" x14ac:dyDescent="0.25">
      <c r="A16">
        <v>52506</v>
      </c>
      <c r="B16" s="3" t="s">
        <v>134</v>
      </c>
      <c r="C16" s="2" t="s">
        <v>132</v>
      </c>
      <c r="D16" s="2" t="s">
        <v>133</v>
      </c>
      <c r="E16" s="4">
        <f t="shared" si="0"/>
        <v>189180</v>
      </c>
      <c r="F16" s="4">
        <f t="shared" si="1"/>
        <v>189720</v>
      </c>
      <c r="G16" s="4">
        <f t="shared" si="2"/>
        <v>203340</v>
      </c>
      <c r="I16">
        <v>14640</v>
      </c>
      <c r="J16">
        <v>13860</v>
      </c>
      <c r="K16">
        <v>15900</v>
      </c>
      <c r="L16">
        <v>14880</v>
      </c>
      <c r="M16">
        <v>16980</v>
      </c>
      <c r="N16">
        <v>16980</v>
      </c>
      <c r="O16">
        <v>15480</v>
      </c>
      <c r="P16">
        <v>15660</v>
      </c>
      <c r="Q16">
        <v>14820</v>
      </c>
      <c r="R16">
        <v>16800</v>
      </c>
      <c r="S16">
        <v>17400</v>
      </c>
      <c r="T16">
        <v>15780</v>
      </c>
      <c r="U16">
        <v>14400</v>
      </c>
      <c r="V16">
        <v>14160</v>
      </c>
      <c r="W16">
        <v>16020</v>
      </c>
      <c r="X16">
        <v>15120</v>
      </c>
      <c r="Y16">
        <v>17160</v>
      </c>
      <c r="Z16">
        <v>16920</v>
      </c>
      <c r="AA16">
        <v>16740</v>
      </c>
      <c r="AB16">
        <v>15960</v>
      </c>
      <c r="AC16">
        <v>16380</v>
      </c>
      <c r="AD16">
        <v>17700</v>
      </c>
      <c r="AE16">
        <v>17940</v>
      </c>
      <c r="AF16">
        <v>17520</v>
      </c>
      <c r="AG16">
        <v>16620</v>
      </c>
      <c r="AH16">
        <v>16020</v>
      </c>
      <c r="AI16">
        <v>17460</v>
      </c>
      <c r="AJ16">
        <v>16200</v>
      </c>
      <c r="AK16">
        <v>17820</v>
      </c>
      <c r="AL16">
        <v>16980</v>
      </c>
    </row>
    <row r="17" spans="1:38" x14ac:dyDescent="0.25">
      <c r="A17">
        <v>52523</v>
      </c>
      <c r="B17" s="3" t="s">
        <v>134</v>
      </c>
      <c r="C17" s="2" t="s">
        <v>132</v>
      </c>
      <c r="D17" s="2" t="s">
        <v>133</v>
      </c>
      <c r="E17" s="4">
        <f t="shared" si="0"/>
        <v>206240</v>
      </c>
      <c r="F17" s="4">
        <f t="shared" si="1"/>
        <v>205760</v>
      </c>
      <c r="G17" s="4">
        <f t="shared" si="2"/>
        <v>176480</v>
      </c>
      <c r="I17">
        <v>12640</v>
      </c>
      <c r="J17">
        <v>14480</v>
      </c>
      <c r="K17">
        <v>16720</v>
      </c>
      <c r="L17">
        <v>18240</v>
      </c>
      <c r="M17">
        <v>22000</v>
      </c>
      <c r="N17">
        <v>21520</v>
      </c>
      <c r="O17">
        <v>17920</v>
      </c>
      <c r="P17">
        <v>16640</v>
      </c>
      <c r="Q17">
        <v>13760</v>
      </c>
      <c r="R17">
        <v>17680</v>
      </c>
      <c r="S17">
        <v>20560</v>
      </c>
      <c r="T17">
        <v>14080</v>
      </c>
      <c r="U17">
        <v>12400</v>
      </c>
      <c r="V17">
        <v>12320</v>
      </c>
      <c r="W17">
        <v>18160</v>
      </c>
      <c r="X17">
        <v>17600</v>
      </c>
      <c r="Y17">
        <v>21360</v>
      </c>
      <c r="Z17">
        <v>23280</v>
      </c>
      <c r="AA17">
        <v>19600</v>
      </c>
      <c r="AB17">
        <v>15360</v>
      </c>
      <c r="AC17">
        <v>13040</v>
      </c>
      <c r="AD17">
        <v>11120</v>
      </c>
      <c r="AE17">
        <v>11360</v>
      </c>
      <c r="AF17">
        <v>10880</v>
      </c>
      <c r="AG17">
        <v>10080</v>
      </c>
      <c r="AH17">
        <v>10720</v>
      </c>
      <c r="AI17">
        <v>15920</v>
      </c>
      <c r="AJ17">
        <v>16880</v>
      </c>
      <c r="AK17">
        <v>20960</v>
      </c>
      <c r="AL17">
        <v>20560</v>
      </c>
    </row>
    <row r="18" spans="1:38" x14ac:dyDescent="0.25">
      <c r="A18">
        <v>56255</v>
      </c>
      <c r="B18" s="3" t="s">
        <v>134</v>
      </c>
      <c r="C18" s="3" t="s">
        <v>132</v>
      </c>
      <c r="D18" s="2" t="s">
        <v>133</v>
      </c>
      <c r="E18" s="4">
        <f t="shared" si="0"/>
        <v>91620</v>
      </c>
      <c r="F18" s="4">
        <f t="shared" si="1"/>
        <v>90960</v>
      </c>
      <c r="G18" s="4">
        <f t="shared" si="2"/>
        <v>93180</v>
      </c>
      <c r="I18">
        <v>8220</v>
      </c>
      <c r="J18">
        <v>9000</v>
      </c>
      <c r="K18">
        <v>7980</v>
      </c>
      <c r="L18">
        <v>6780</v>
      </c>
      <c r="M18">
        <v>7740</v>
      </c>
      <c r="N18">
        <v>7860</v>
      </c>
      <c r="O18">
        <v>7440</v>
      </c>
      <c r="P18">
        <v>7440</v>
      </c>
      <c r="Q18">
        <v>7200</v>
      </c>
      <c r="R18">
        <v>7980</v>
      </c>
      <c r="S18">
        <v>7320</v>
      </c>
      <c r="T18">
        <v>6660</v>
      </c>
      <c r="U18">
        <v>6720</v>
      </c>
      <c r="V18">
        <v>8700</v>
      </c>
      <c r="W18">
        <v>7980</v>
      </c>
      <c r="X18">
        <v>7140</v>
      </c>
      <c r="Y18">
        <v>7920</v>
      </c>
      <c r="Z18">
        <v>8460</v>
      </c>
      <c r="AA18">
        <v>8280</v>
      </c>
      <c r="AB18">
        <v>8100</v>
      </c>
      <c r="AC18">
        <v>8100</v>
      </c>
      <c r="AD18">
        <v>7500</v>
      </c>
      <c r="AE18">
        <v>7380</v>
      </c>
      <c r="AF18">
        <v>6900</v>
      </c>
      <c r="AG18">
        <v>6960</v>
      </c>
      <c r="AH18">
        <v>7980</v>
      </c>
      <c r="AI18">
        <v>7980</v>
      </c>
      <c r="AJ18">
        <v>7320</v>
      </c>
      <c r="AK18">
        <v>8880</v>
      </c>
      <c r="AL18">
        <v>7800</v>
      </c>
    </row>
    <row r="19" spans="1:38" x14ac:dyDescent="0.25">
      <c r="A19">
        <v>60531</v>
      </c>
      <c r="B19" s="3" t="s">
        <v>134</v>
      </c>
      <c r="C19" s="3" t="s">
        <v>132</v>
      </c>
      <c r="D19" s="2" t="s">
        <v>133</v>
      </c>
      <c r="E19" s="4">
        <f t="shared" si="0"/>
        <v>184160</v>
      </c>
      <c r="F19" s="4">
        <f t="shared" si="1"/>
        <v>182800</v>
      </c>
      <c r="G19" s="4">
        <f t="shared" si="2"/>
        <v>183040</v>
      </c>
      <c r="I19">
        <v>13840</v>
      </c>
      <c r="J19">
        <v>14160</v>
      </c>
      <c r="K19">
        <v>14400</v>
      </c>
      <c r="L19">
        <v>13760</v>
      </c>
      <c r="M19">
        <v>16480</v>
      </c>
      <c r="N19">
        <v>17280</v>
      </c>
      <c r="O19">
        <v>16160</v>
      </c>
      <c r="P19">
        <v>16400</v>
      </c>
      <c r="Q19">
        <v>15200</v>
      </c>
      <c r="R19">
        <v>16640</v>
      </c>
      <c r="S19">
        <v>14800</v>
      </c>
      <c r="T19">
        <v>15040</v>
      </c>
      <c r="U19">
        <v>15280</v>
      </c>
      <c r="V19">
        <v>14240</v>
      </c>
      <c r="W19">
        <v>15360</v>
      </c>
      <c r="X19">
        <v>13360</v>
      </c>
      <c r="Y19">
        <v>15120</v>
      </c>
      <c r="Z19">
        <v>15200</v>
      </c>
      <c r="AA19">
        <v>14560</v>
      </c>
      <c r="AB19">
        <v>14880</v>
      </c>
      <c r="AC19">
        <v>13680</v>
      </c>
      <c r="AD19">
        <v>13280</v>
      </c>
      <c r="AE19">
        <v>14160</v>
      </c>
      <c r="AF19">
        <v>14640</v>
      </c>
      <c r="AG19">
        <v>16160</v>
      </c>
      <c r="AH19">
        <v>15600</v>
      </c>
      <c r="AI19">
        <v>16480</v>
      </c>
      <c r="AJ19">
        <v>15040</v>
      </c>
      <c r="AK19">
        <v>16880</v>
      </c>
      <c r="AL19">
        <v>17680</v>
      </c>
    </row>
    <row r="20" spans="1:38" x14ac:dyDescent="0.25">
      <c r="A20">
        <v>61582</v>
      </c>
      <c r="B20" s="3" t="s">
        <v>134</v>
      </c>
      <c r="C20" s="3" t="s">
        <v>133</v>
      </c>
      <c r="D20" s="2" t="s">
        <v>133</v>
      </c>
      <c r="E20" s="4">
        <f t="shared" si="0"/>
        <v>320480</v>
      </c>
      <c r="F20" s="4">
        <f t="shared" si="1"/>
        <v>322480</v>
      </c>
      <c r="G20" s="4">
        <f t="shared" si="2"/>
        <v>314960</v>
      </c>
      <c r="I20">
        <v>28720</v>
      </c>
      <c r="J20">
        <v>24880</v>
      </c>
      <c r="K20">
        <v>24880</v>
      </c>
      <c r="L20">
        <v>23360</v>
      </c>
      <c r="M20">
        <v>24960</v>
      </c>
      <c r="N20">
        <v>24640</v>
      </c>
      <c r="O20">
        <v>22480</v>
      </c>
      <c r="P20">
        <v>23680</v>
      </c>
      <c r="Q20">
        <v>27360</v>
      </c>
      <c r="R20">
        <v>31760</v>
      </c>
      <c r="S20">
        <v>32960</v>
      </c>
      <c r="T20">
        <v>30800</v>
      </c>
      <c r="U20">
        <v>29280</v>
      </c>
      <c r="V20">
        <v>26480</v>
      </c>
      <c r="W20">
        <v>25040</v>
      </c>
      <c r="X20">
        <v>22720</v>
      </c>
      <c r="Y20">
        <v>24880</v>
      </c>
      <c r="Z20">
        <v>25040</v>
      </c>
      <c r="AA20">
        <v>23280</v>
      </c>
      <c r="AB20">
        <v>26000</v>
      </c>
      <c r="AC20">
        <v>27760</v>
      </c>
      <c r="AD20">
        <v>32160</v>
      </c>
      <c r="AE20">
        <v>34480</v>
      </c>
      <c r="AF20">
        <v>32320</v>
      </c>
      <c r="AG20">
        <v>26320</v>
      </c>
      <c r="AH20">
        <v>23600</v>
      </c>
      <c r="AI20">
        <v>22480</v>
      </c>
      <c r="AJ20">
        <v>20560</v>
      </c>
      <c r="AK20">
        <v>22880</v>
      </c>
      <c r="AL20">
        <v>23120</v>
      </c>
    </row>
    <row r="21" spans="1:38" x14ac:dyDescent="0.25">
      <c r="A21">
        <v>61744</v>
      </c>
      <c r="B21" s="3" t="s">
        <v>134</v>
      </c>
      <c r="C21" s="3" t="s">
        <v>132</v>
      </c>
      <c r="D21" s="2" t="s">
        <v>133</v>
      </c>
      <c r="E21" s="4">
        <f t="shared" si="0"/>
        <v>240160</v>
      </c>
      <c r="F21" s="4">
        <f t="shared" si="1"/>
        <v>227920</v>
      </c>
      <c r="G21" s="4">
        <f t="shared" si="2"/>
        <v>209440</v>
      </c>
      <c r="I21">
        <v>18560</v>
      </c>
      <c r="J21">
        <v>17920</v>
      </c>
      <c r="K21">
        <v>19760</v>
      </c>
      <c r="L21">
        <v>19120</v>
      </c>
      <c r="M21">
        <v>22480</v>
      </c>
      <c r="N21">
        <v>21840</v>
      </c>
      <c r="O21">
        <v>20560</v>
      </c>
      <c r="P21">
        <v>18560</v>
      </c>
      <c r="Q21">
        <v>18960</v>
      </c>
      <c r="R21">
        <v>21280</v>
      </c>
      <c r="S21">
        <v>20960</v>
      </c>
      <c r="T21">
        <v>20160</v>
      </c>
      <c r="U21">
        <v>17520</v>
      </c>
      <c r="V21">
        <v>17280</v>
      </c>
      <c r="W21">
        <v>17440</v>
      </c>
      <c r="X21">
        <v>16880</v>
      </c>
      <c r="Y21">
        <v>18960</v>
      </c>
      <c r="Z21">
        <v>19360</v>
      </c>
      <c r="AA21">
        <v>17600</v>
      </c>
      <c r="AB21">
        <v>17440</v>
      </c>
      <c r="AC21">
        <v>18320</v>
      </c>
      <c r="AD21">
        <v>19120</v>
      </c>
      <c r="AE21">
        <v>18960</v>
      </c>
      <c r="AF21">
        <v>17680</v>
      </c>
      <c r="AG21">
        <v>16400</v>
      </c>
      <c r="AH21">
        <v>14880</v>
      </c>
      <c r="AI21">
        <v>16960</v>
      </c>
      <c r="AJ21">
        <v>16400</v>
      </c>
      <c r="AK21">
        <v>17920</v>
      </c>
      <c r="AL21">
        <v>17760</v>
      </c>
    </row>
    <row r="22" spans="1:38" x14ac:dyDescent="0.25">
      <c r="A22">
        <v>63491</v>
      </c>
      <c r="B22" s="3" t="s">
        <v>135</v>
      </c>
      <c r="C22" s="3" t="s">
        <v>132</v>
      </c>
      <c r="D22" s="3" t="s">
        <v>133</v>
      </c>
      <c r="E22" s="4">
        <f t="shared" si="0"/>
        <v>43495</v>
      </c>
      <c r="F22" s="4">
        <f t="shared" si="1"/>
        <v>45585</v>
      </c>
      <c r="G22" s="4">
        <f t="shared" si="2"/>
        <v>45788</v>
      </c>
      <c r="I22">
        <v>3063</v>
      </c>
      <c r="J22">
        <v>3038</v>
      </c>
      <c r="K22">
        <v>3241</v>
      </c>
      <c r="L22">
        <v>3603</v>
      </c>
      <c r="M22">
        <v>4177</v>
      </c>
      <c r="N22">
        <v>4158</v>
      </c>
      <c r="O22">
        <v>3910</v>
      </c>
      <c r="P22">
        <v>3515</v>
      </c>
      <c r="Q22">
        <v>3308</v>
      </c>
      <c r="R22">
        <v>3287</v>
      </c>
      <c r="S22">
        <v>4318</v>
      </c>
      <c r="T22">
        <v>3877</v>
      </c>
      <c r="U22">
        <v>3026</v>
      </c>
      <c r="V22">
        <v>2977</v>
      </c>
      <c r="W22">
        <v>3511</v>
      </c>
      <c r="X22">
        <v>4054</v>
      </c>
      <c r="Y22">
        <v>4722</v>
      </c>
      <c r="Z22">
        <v>5080</v>
      </c>
      <c r="AA22">
        <v>2708</v>
      </c>
      <c r="AB22">
        <v>4784</v>
      </c>
      <c r="AC22">
        <v>3479</v>
      </c>
      <c r="AD22">
        <v>3712</v>
      </c>
      <c r="AE22">
        <v>3645</v>
      </c>
      <c r="AF22">
        <v>3511</v>
      </c>
      <c r="AG22">
        <v>3865</v>
      </c>
      <c r="AH22">
        <v>3520</v>
      </c>
      <c r="AI22">
        <v>3834</v>
      </c>
      <c r="AJ22">
        <v>3738</v>
      </c>
      <c r="AK22">
        <v>4490</v>
      </c>
      <c r="AL22">
        <v>4502</v>
      </c>
    </row>
    <row r="23" spans="1:38" x14ac:dyDescent="0.25">
      <c r="A23">
        <v>64593</v>
      </c>
      <c r="B23" s="3" t="s">
        <v>134</v>
      </c>
      <c r="C23" s="3" t="s">
        <v>132</v>
      </c>
      <c r="D23" s="3" t="s">
        <v>133</v>
      </c>
      <c r="E23" s="4">
        <f t="shared" si="0"/>
        <v>158460</v>
      </c>
      <c r="F23" s="4">
        <f t="shared" si="1"/>
        <v>141420</v>
      </c>
      <c r="G23" s="4">
        <f t="shared" si="2"/>
        <v>128640</v>
      </c>
      <c r="I23">
        <v>12780</v>
      </c>
      <c r="J23">
        <v>12000</v>
      </c>
      <c r="K23">
        <v>13200</v>
      </c>
      <c r="L23">
        <v>12960</v>
      </c>
      <c r="M23">
        <v>15600</v>
      </c>
      <c r="N23">
        <v>16680</v>
      </c>
      <c r="O23">
        <v>14520</v>
      </c>
      <c r="P23">
        <v>13980</v>
      </c>
      <c r="Q23">
        <v>12180</v>
      </c>
      <c r="R23">
        <v>12060</v>
      </c>
      <c r="S23">
        <v>11640</v>
      </c>
      <c r="T23">
        <v>10860</v>
      </c>
      <c r="U23">
        <v>11040</v>
      </c>
      <c r="V23">
        <v>10680</v>
      </c>
      <c r="W23">
        <v>11400</v>
      </c>
      <c r="X23">
        <v>10320</v>
      </c>
      <c r="Y23">
        <v>11220</v>
      </c>
      <c r="Z23">
        <v>11520</v>
      </c>
      <c r="AA23">
        <v>11880</v>
      </c>
      <c r="AB23">
        <v>11700</v>
      </c>
      <c r="AC23">
        <v>11460</v>
      </c>
      <c r="AD23">
        <v>12000</v>
      </c>
      <c r="AE23">
        <v>11340</v>
      </c>
      <c r="AF23">
        <v>10740</v>
      </c>
      <c r="AG23">
        <v>9780</v>
      </c>
      <c r="AH23">
        <v>9780</v>
      </c>
      <c r="AI23">
        <v>10020</v>
      </c>
      <c r="AJ23">
        <v>8940</v>
      </c>
      <c r="AK23">
        <v>10320</v>
      </c>
      <c r="AL23">
        <v>10680</v>
      </c>
    </row>
    <row r="24" spans="1:38" x14ac:dyDescent="0.25">
      <c r="A24">
        <v>70567</v>
      </c>
      <c r="B24" s="3" t="s">
        <v>134</v>
      </c>
      <c r="C24" s="3" t="s">
        <v>132</v>
      </c>
      <c r="D24" s="3" t="s">
        <v>133</v>
      </c>
      <c r="E24" s="4">
        <f t="shared" si="0"/>
        <v>96600</v>
      </c>
      <c r="F24" s="4">
        <f t="shared" si="1"/>
        <v>94280</v>
      </c>
      <c r="G24" s="4">
        <f t="shared" si="2"/>
        <v>94200</v>
      </c>
      <c r="I24">
        <v>6480</v>
      </c>
      <c r="J24">
        <v>7320</v>
      </c>
      <c r="K24">
        <v>7160</v>
      </c>
      <c r="L24">
        <v>8600</v>
      </c>
      <c r="M24">
        <v>9720</v>
      </c>
      <c r="N24">
        <v>9040</v>
      </c>
      <c r="O24">
        <v>7720</v>
      </c>
      <c r="P24">
        <v>7560</v>
      </c>
      <c r="Q24">
        <v>7400</v>
      </c>
      <c r="R24">
        <v>12040</v>
      </c>
      <c r="S24">
        <v>7240</v>
      </c>
      <c r="T24">
        <v>6320</v>
      </c>
      <c r="U24">
        <v>6520</v>
      </c>
      <c r="V24">
        <v>7080</v>
      </c>
      <c r="W24">
        <v>7800</v>
      </c>
      <c r="X24">
        <v>6960</v>
      </c>
      <c r="Y24">
        <v>9000</v>
      </c>
      <c r="Z24">
        <v>8640</v>
      </c>
      <c r="AA24">
        <v>6800</v>
      </c>
      <c r="AB24">
        <v>7000</v>
      </c>
      <c r="AC24">
        <v>7640</v>
      </c>
      <c r="AD24">
        <v>11880</v>
      </c>
      <c r="AE24">
        <v>7920</v>
      </c>
      <c r="AF24">
        <v>6320</v>
      </c>
      <c r="AG24">
        <v>6280</v>
      </c>
      <c r="AH24">
        <v>6800</v>
      </c>
      <c r="AI24">
        <v>7840</v>
      </c>
      <c r="AJ24">
        <v>7520</v>
      </c>
      <c r="AK24">
        <v>9040</v>
      </c>
      <c r="AL24">
        <v>9160</v>
      </c>
    </row>
    <row r="25" spans="1:38" x14ac:dyDescent="0.25">
      <c r="A25">
        <v>76348</v>
      </c>
      <c r="B25" s="3" t="s">
        <v>134</v>
      </c>
      <c r="C25" s="3" t="s">
        <v>133</v>
      </c>
      <c r="D25" s="3" t="s">
        <v>132</v>
      </c>
      <c r="E25" s="4">
        <f t="shared" si="0"/>
        <v>206460</v>
      </c>
      <c r="F25" s="4">
        <f t="shared" si="1"/>
        <v>213300</v>
      </c>
      <c r="G25" s="4">
        <f t="shared" si="2"/>
        <v>146280</v>
      </c>
      <c r="I25">
        <v>18420</v>
      </c>
      <c r="J25">
        <v>17040</v>
      </c>
      <c r="K25">
        <v>16200</v>
      </c>
      <c r="L25">
        <v>16560</v>
      </c>
      <c r="M25">
        <v>18720</v>
      </c>
      <c r="N25">
        <v>18840</v>
      </c>
      <c r="O25">
        <v>19920</v>
      </c>
      <c r="P25">
        <v>16440</v>
      </c>
      <c r="Q25">
        <v>14940</v>
      </c>
      <c r="R25">
        <v>15540</v>
      </c>
      <c r="S25">
        <v>15300</v>
      </c>
      <c r="T25">
        <v>18540</v>
      </c>
      <c r="U25">
        <v>18720</v>
      </c>
      <c r="V25">
        <v>18060</v>
      </c>
      <c r="W25">
        <v>19980</v>
      </c>
      <c r="X25">
        <v>16980</v>
      </c>
      <c r="Y25">
        <v>19800</v>
      </c>
      <c r="Z25">
        <v>19080</v>
      </c>
      <c r="AA25">
        <v>11700</v>
      </c>
      <c r="AB25">
        <v>10260</v>
      </c>
      <c r="AC25">
        <v>9960</v>
      </c>
      <c r="AD25">
        <v>10320</v>
      </c>
      <c r="AE25">
        <v>9900</v>
      </c>
      <c r="AF25">
        <v>10980</v>
      </c>
      <c r="AG25">
        <v>8760</v>
      </c>
      <c r="AH25">
        <v>13860</v>
      </c>
      <c r="AI25">
        <v>15240</v>
      </c>
      <c r="AJ25">
        <v>14460</v>
      </c>
      <c r="AK25">
        <v>15600</v>
      </c>
      <c r="AL25">
        <v>15240</v>
      </c>
    </row>
    <row r="26" spans="1:38" x14ac:dyDescent="0.25">
      <c r="A26">
        <v>77432</v>
      </c>
      <c r="B26" s="3" t="s">
        <v>134</v>
      </c>
      <c r="C26" s="3" t="s">
        <v>133</v>
      </c>
      <c r="D26" s="3" t="s">
        <v>133</v>
      </c>
      <c r="E26" s="4">
        <f t="shared" si="0"/>
        <v>139500</v>
      </c>
      <c r="F26" s="4">
        <f t="shared" si="1"/>
        <v>149580</v>
      </c>
      <c r="G26" s="4">
        <f t="shared" si="2"/>
        <v>110700</v>
      </c>
      <c r="I26">
        <v>9960</v>
      </c>
      <c r="J26">
        <v>9480</v>
      </c>
      <c r="K26">
        <v>10620</v>
      </c>
      <c r="L26">
        <v>10740</v>
      </c>
      <c r="M26">
        <v>12420</v>
      </c>
      <c r="N26">
        <v>12420</v>
      </c>
      <c r="O26">
        <v>11640</v>
      </c>
      <c r="P26">
        <v>11700</v>
      </c>
      <c r="Q26">
        <v>12360</v>
      </c>
      <c r="R26">
        <v>13860</v>
      </c>
      <c r="S26">
        <v>13080</v>
      </c>
      <c r="T26">
        <v>11220</v>
      </c>
      <c r="U26">
        <v>11460</v>
      </c>
      <c r="V26">
        <v>10980</v>
      </c>
      <c r="W26">
        <v>12960</v>
      </c>
      <c r="X26">
        <v>12480</v>
      </c>
      <c r="Y26">
        <v>14400</v>
      </c>
      <c r="Z26">
        <v>13440</v>
      </c>
      <c r="AA26">
        <v>9780</v>
      </c>
      <c r="AB26">
        <v>10200</v>
      </c>
      <c r="AC26">
        <v>12660</v>
      </c>
      <c r="AD26">
        <v>12060</v>
      </c>
      <c r="AE26">
        <v>10800</v>
      </c>
      <c r="AF26">
        <v>9660</v>
      </c>
      <c r="AG26">
        <v>8640</v>
      </c>
      <c r="AH26">
        <v>8160</v>
      </c>
      <c r="AI26">
        <v>7260</v>
      </c>
      <c r="AJ26">
        <v>6060</v>
      </c>
      <c r="AK26">
        <v>8100</v>
      </c>
      <c r="AL26">
        <v>7320</v>
      </c>
    </row>
    <row r="27" spans="1:38" x14ac:dyDescent="0.25">
      <c r="A27">
        <v>79126</v>
      </c>
      <c r="B27" s="3" t="s">
        <v>134</v>
      </c>
      <c r="C27" s="3" t="s">
        <v>133</v>
      </c>
      <c r="D27" s="3" t="s">
        <v>133</v>
      </c>
      <c r="E27" s="4">
        <f t="shared" si="0"/>
        <v>88320</v>
      </c>
      <c r="F27" s="4">
        <f t="shared" si="1"/>
        <v>81600</v>
      </c>
      <c r="G27" s="4">
        <f t="shared" si="2"/>
        <v>77920</v>
      </c>
      <c r="I27">
        <v>6000</v>
      </c>
      <c r="J27">
        <v>6400</v>
      </c>
      <c r="K27">
        <v>8160</v>
      </c>
      <c r="L27">
        <v>7760</v>
      </c>
      <c r="M27">
        <v>8000</v>
      </c>
      <c r="N27">
        <v>7200</v>
      </c>
      <c r="O27">
        <v>6640</v>
      </c>
      <c r="P27">
        <v>7040</v>
      </c>
      <c r="Q27">
        <v>7440</v>
      </c>
      <c r="R27">
        <v>8960</v>
      </c>
      <c r="S27">
        <v>8240</v>
      </c>
      <c r="T27">
        <v>6480</v>
      </c>
      <c r="U27">
        <v>6080</v>
      </c>
      <c r="V27">
        <v>5920</v>
      </c>
      <c r="W27">
        <v>6320</v>
      </c>
      <c r="X27">
        <v>5760</v>
      </c>
      <c r="Y27">
        <v>6400</v>
      </c>
      <c r="Z27">
        <v>6320</v>
      </c>
      <c r="AA27">
        <v>5680</v>
      </c>
      <c r="AB27">
        <v>6000</v>
      </c>
      <c r="AC27">
        <v>6080</v>
      </c>
      <c r="AD27">
        <v>6880</v>
      </c>
      <c r="AE27">
        <v>7120</v>
      </c>
      <c r="AF27">
        <v>6480</v>
      </c>
      <c r="AG27">
        <v>6400</v>
      </c>
      <c r="AH27">
        <v>5920</v>
      </c>
      <c r="AI27">
        <v>6640</v>
      </c>
      <c r="AJ27">
        <v>5920</v>
      </c>
      <c r="AK27">
        <v>7360</v>
      </c>
      <c r="AL27">
        <v>7440</v>
      </c>
    </row>
    <row r="28" spans="1:38" x14ac:dyDescent="0.25">
      <c r="A28">
        <v>81319</v>
      </c>
      <c r="B28" s="3" t="s">
        <v>134</v>
      </c>
      <c r="C28" s="3" t="s">
        <v>133</v>
      </c>
      <c r="D28" s="3" t="s">
        <v>133</v>
      </c>
      <c r="E28" s="4">
        <f t="shared" si="0"/>
        <v>99060</v>
      </c>
      <c r="F28" s="4">
        <f t="shared" si="1"/>
        <v>97080</v>
      </c>
      <c r="G28" s="4">
        <f t="shared" si="2"/>
        <v>80280</v>
      </c>
      <c r="I28">
        <v>6600</v>
      </c>
      <c r="J28">
        <v>6840</v>
      </c>
      <c r="K28">
        <v>7860</v>
      </c>
      <c r="L28">
        <v>9600</v>
      </c>
      <c r="M28">
        <v>10260</v>
      </c>
      <c r="N28">
        <v>9540</v>
      </c>
      <c r="O28">
        <v>8220</v>
      </c>
      <c r="P28">
        <v>7680</v>
      </c>
      <c r="Q28">
        <v>7560</v>
      </c>
      <c r="R28">
        <v>8640</v>
      </c>
      <c r="S28">
        <v>8760</v>
      </c>
      <c r="T28">
        <v>7500</v>
      </c>
      <c r="U28">
        <v>5880</v>
      </c>
      <c r="V28">
        <v>5880</v>
      </c>
      <c r="W28">
        <v>7500</v>
      </c>
      <c r="X28">
        <v>7440</v>
      </c>
      <c r="Y28">
        <v>10920</v>
      </c>
      <c r="Z28">
        <v>11100</v>
      </c>
      <c r="AA28">
        <v>7260</v>
      </c>
      <c r="AB28">
        <v>7020</v>
      </c>
      <c r="AC28">
        <v>6180</v>
      </c>
      <c r="AD28">
        <v>5700</v>
      </c>
      <c r="AE28">
        <v>5520</v>
      </c>
      <c r="AF28">
        <v>5280</v>
      </c>
      <c r="AG28">
        <v>5580</v>
      </c>
      <c r="AH28">
        <v>5880</v>
      </c>
      <c r="AI28">
        <v>7560</v>
      </c>
      <c r="AJ28">
        <v>7260</v>
      </c>
      <c r="AK28">
        <v>8700</v>
      </c>
      <c r="AL28">
        <v>8340</v>
      </c>
    </row>
    <row r="29" spans="1:38" x14ac:dyDescent="0.25">
      <c r="A29">
        <v>90501</v>
      </c>
      <c r="B29" s="3" t="s">
        <v>134</v>
      </c>
      <c r="C29" s="3" t="s">
        <v>133</v>
      </c>
      <c r="D29" s="3" t="s">
        <v>133</v>
      </c>
      <c r="E29" s="4">
        <f t="shared" si="0"/>
        <v>180960</v>
      </c>
      <c r="F29" s="4">
        <f t="shared" si="1"/>
        <v>185280</v>
      </c>
      <c r="G29" s="4">
        <f t="shared" si="2"/>
        <v>177720</v>
      </c>
      <c r="I29">
        <v>13080</v>
      </c>
      <c r="J29">
        <v>13560</v>
      </c>
      <c r="K29">
        <v>15000</v>
      </c>
      <c r="L29">
        <v>14640</v>
      </c>
      <c r="M29">
        <v>16440</v>
      </c>
      <c r="N29">
        <v>16080</v>
      </c>
      <c r="O29">
        <v>14640</v>
      </c>
      <c r="P29">
        <v>13680</v>
      </c>
      <c r="Q29">
        <v>13440</v>
      </c>
      <c r="R29">
        <v>16680</v>
      </c>
      <c r="S29">
        <v>18120</v>
      </c>
      <c r="T29">
        <v>15600</v>
      </c>
      <c r="U29">
        <v>15000</v>
      </c>
      <c r="V29">
        <v>13080</v>
      </c>
      <c r="W29">
        <v>15120</v>
      </c>
      <c r="X29">
        <v>14400</v>
      </c>
      <c r="Y29">
        <v>17400</v>
      </c>
      <c r="Z29">
        <v>18120</v>
      </c>
      <c r="AA29">
        <v>14400</v>
      </c>
      <c r="AB29">
        <v>14640</v>
      </c>
      <c r="AC29">
        <v>14520</v>
      </c>
      <c r="AD29">
        <v>16200</v>
      </c>
      <c r="AE29">
        <v>15840</v>
      </c>
      <c r="AF29">
        <v>12840</v>
      </c>
      <c r="AG29">
        <v>12360</v>
      </c>
      <c r="AH29">
        <v>14280</v>
      </c>
      <c r="AI29">
        <v>15360</v>
      </c>
      <c r="AJ29">
        <v>14640</v>
      </c>
      <c r="AK29">
        <v>16200</v>
      </c>
      <c r="AL29">
        <v>16440</v>
      </c>
    </row>
    <row r="30" spans="1:38" x14ac:dyDescent="0.25">
      <c r="A30">
        <v>90715</v>
      </c>
      <c r="B30" s="2">
        <v>979</v>
      </c>
      <c r="C30" s="2" t="s">
        <v>133</v>
      </c>
      <c r="D30" s="2" t="s">
        <v>133</v>
      </c>
      <c r="E30" s="4">
        <f t="shared" si="0"/>
        <v>164280</v>
      </c>
      <c r="F30" s="4">
        <f t="shared" si="1"/>
        <v>166140</v>
      </c>
      <c r="G30" s="4">
        <f t="shared" si="2"/>
        <v>147720</v>
      </c>
      <c r="I30">
        <v>13380</v>
      </c>
      <c r="J30">
        <v>12780</v>
      </c>
      <c r="K30">
        <v>13020</v>
      </c>
      <c r="L30">
        <v>11280</v>
      </c>
      <c r="M30">
        <v>12600</v>
      </c>
      <c r="N30">
        <v>12480</v>
      </c>
      <c r="O30">
        <v>12660</v>
      </c>
      <c r="P30">
        <v>13800</v>
      </c>
      <c r="Q30">
        <v>15540</v>
      </c>
      <c r="R30">
        <v>16620</v>
      </c>
      <c r="S30">
        <v>16560</v>
      </c>
      <c r="T30">
        <v>13560</v>
      </c>
      <c r="U30">
        <v>13860</v>
      </c>
      <c r="V30">
        <v>13140</v>
      </c>
      <c r="W30">
        <v>13860</v>
      </c>
      <c r="X30">
        <v>11880</v>
      </c>
      <c r="Y30">
        <v>12360</v>
      </c>
      <c r="Z30">
        <v>12300</v>
      </c>
      <c r="AA30">
        <v>11040</v>
      </c>
      <c r="AB30">
        <v>12000</v>
      </c>
      <c r="AC30">
        <v>12720</v>
      </c>
      <c r="AD30">
        <v>14520</v>
      </c>
      <c r="AE30">
        <v>13920</v>
      </c>
      <c r="AF30">
        <v>12480</v>
      </c>
      <c r="AG30">
        <v>13560</v>
      </c>
      <c r="AH30">
        <v>12120</v>
      </c>
      <c r="AI30">
        <v>12240</v>
      </c>
      <c r="AJ30">
        <v>10320</v>
      </c>
      <c r="AK30">
        <v>11640</v>
      </c>
      <c r="AL30">
        <v>11160</v>
      </c>
    </row>
    <row r="31" spans="1:38" x14ac:dyDescent="0.25">
      <c r="A31">
        <v>93439</v>
      </c>
      <c r="B31" s="3" t="s">
        <v>134</v>
      </c>
      <c r="C31" s="3" t="s">
        <v>133</v>
      </c>
      <c r="D31" s="3" t="s">
        <v>133</v>
      </c>
      <c r="E31" s="4">
        <f t="shared" si="0"/>
        <v>133800</v>
      </c>
      <c r="F31" s="4">
        <f t="shared" si="1"/>
        <v>131580</v>
      </c>
      <c r="G31" s="4">
        <f t="shared" si="2"/>
        <v>120480</v>
      </c>
      <c r="I31">
        <v>10860</v>
      </c>
      <c r="J31">
        <v>10680</v>
      </c>
      <c r="K31">
        <v>10620</v>
      </c>
      <c r="L31">
        <v>10080</v>
      </c>
      <c r="M31">
        <v>11760</v>
      </c>
      <c r="N31">
        <v>11760</v>
      </c>
      <c r="O31">
        <v>11040</v>
      </c>
      <c r="P31">
        <v>11400</v>
      </c>
      <c r="Q31">
        <v>10560</v>
      </c>
      <c r="R31">
        <v>11940</v>
      </c>
      <c r="S31">
        <v>11940</v>
      </c>
      <c r="T31">
        <v>11160</v>
      </c>
      <c r="U31">
        <v>10020</v>
      </c>
      <c r="V31">
        <v>9240</v>
      </c>
      <c r="W31">
        <v>10260</v>
      </c>
      <c r="X31">
        <v>9600</v>
      </c>
      <c r="Y31">
        <v>12300</v>
      </c>
      <c r="Z31">
        <v>12120</v>
      </c>
      <c r="AA31">
        <v>11340</v>
      </c>
      <c r="AB31">
        <v>10680</v>
      </c>
      <c r="AC31">
        <v>10380</v>
      </c>
      <c r="AD31">
        <v>10200</v>
      </c>
      <c r="AE31">
        <v>9360</v>
      </c>
      <c r="AF31">
        <v>8940</v>
      </c>
      <c r="AG31">
        <v>8820</v>
      </c>
      <c r="AH31">
        <v>8460</v>
      </c>
      <c r="AI31">
        <v>10140</v>
      </c>
      <c r="AJ31">
        <v>9480</v>
      </c>
      <c r="AK31">
        <v>10980</v>
      </c>
      <c r="AL31">
        <v>11700</v>
      </c>
    </row>
    <row r="32" spans="1:38" x14ac:dyDescent="0.25">
      <c r="A32">
        <v>94407</v>
      </c>
      <c r="B32" s="3" t="s">
        <v>136</v>
      </c>
      <c r="C32" s="3" t="s">
        <v>133</v>
      </c>
      <c r="D32" s="3" t="s">
        <v>133</v>
      </c>
      <c r="E32" s="4">
        <f t="shared" si="0"/>
        <v>104940</v>
      </c>
      <c r="F32" s="4">
        <f t="shared" si="1"/>
        <v>101940</v>
      </c>
      <c r="G32" s="4">
        <f t="shared" si="2"/>
        <v>67863</v>
      </c>
      <c r="I32">
        <v>7620</v>
      </c>
      <c r="J32">
        <v>7860</v>
      </c>
      <c r="K32">
        <v>8700</v>
      </c>
      <c r="L32">
        <v>9420</v>
      </c>
      <c r="M32">
        <v>11100</v>
      </c>
      <c r="N32">
        <v>10980</v>
      </c>
      <c r="O32">
        <v>9300</v>
      </c>
      <c r="P32">
        <v>8460</v>
      </c>
      <c r="Q32">
        <v>7560</v>
      </c>
      <c r="R32">
        <v>8820</v>
      </c>
      <c r="S32">
        <v>7980</v>
      </c>
      <c r="T32">
        <v>7140</v>
      </c>
      <c r="U32">
        <v>6840</v>
      </c>
      <c r="V32">
        <v>7140</v>
      </c>
      <c r="W32">
        <v>9000</v>
      </c>
      <c r="X32">
        <v>9000</v>
      </c>
      <c r="Y32">
        <v>10080</v>
      </c>
      <c r="Z32">
        <v>10620</v>
      </c>
      <c r="AA32">
        <v>8880</v>
      </c>
      <c r="AB32">
        <v>7980</v>
      </c>
      <c r="AC32">
        <v>7800</v>
      </c>
      <c r="AD32">
        <v>7980</v>
      </c>
      <c r="AE32">
        <v>7920</v>
      </c>
      <c r="AF32">
        <v>7260</v>
      </c>
      <c r="AG32">
        <v>6780</v>
      </c>
      <c r="AH32">
        <v>7320</v>
      </c>
      <c r="AI32">
        <v>4020</v>
      </c>
      <c r="AJ32">
        <v>1006</v>
      </c>
      <c r="AK32">
        <v>445</v>
      </c>
      <c r="AL32">
        <v>472</v>
      </c>
    </row>
    <row r="33" spans="1:41" x14ac:dyDescent="0.25">
      <c r="A33">
        <v>95411</v>
      </c>
      <c r="B33" s="3" t="s">
        <v>136</v>
      </c>
      <c r="C33" s="3" t="s">
        <v>132</v>
      </c>
      <c r="D33" s="3" t="s">
        <v>133</v>
      </c>
      <c r="E33" s="4">
        <f t="shared" si="0"/>
        <v>362960</v>
      </c>
      <c r="F33" s="4">
        <f t="shared" si="1"/>
        <v>337040</v>
      </c>
      <c r="G33" s="4">
        <f t="shared" si="2"/>
        <v>273660</v>
      </c>
      <c r="I33">
        <v>31360</v>
      </c>
      <c r="J33">
        <v>30400</v>
      </c>
      <c r="K33">
        <v>33040</v>
      </c>
      <c r="L33">
        <v>31680</v>
      </c>
      <c r="M33">
        <v>34320</v>
      </c>
      <c r="N33">
        <v>32720</v>
      </c>
      <c r="O33">
        <v>30560</v>
      </c>
      <c r="P33">
        <v>28880</v>
      </c>
      <c r="Q33">
        <v>27280</v>
      </c>
      <c r="R33">
        <v>30400</v>
      </c>
      <c r="S33">
        <v>28240</v>
      </c>
      <c r="T33">
        <v>24080</v>
      </c>
      <c r="U33">
        <v>24480</v>
      </c>
      <c r="V33">
        <v>26560</v>
      </c>
      <c r="W33">
        <v>27120</v>
      </c>
      <c r="X33">
        <v>26640</v>
      </c>
      <c r="Y33">
        <v>31680</v>
      </c>
      <c r="Z33">
        <v>31120</v>
      </c>
      <c r="AA33">
        <v>28240</v>
      </c>
      <c r="AB33">
        <f>19120+10740</f>
        <v>29860</v>
      </c>
      <c r="AC33">
        <f>18720+8700</f>
        <v>27420</v>
      </c>
      <c r="AD33">
        <f>19040+7200</f>
        <v>26240</v>
      </c>
      <c r="AE33">
        <f>18240+4620</f>
        <v>22860</v>
      </c>
      <c r="AF33">
        <f>17920+4020</f>
        <v>21940</v>
      </c>
      <c r="AG33">
        <f>18240+4200</f>
        <v>22440</v>
      </c>
      <c r="AH33">
        <f>19120+6300</f>
        <v>25420</v>
      </c>
      <c r="AI33">
        <f>9040+13260</f>
        <v>22300</v>
      </c>
      <c r="AJ33">
        <f>320+13740</f>
        <v>14060</v>
      </c>
      <c r="AK33">
        <v>16800</v>
      </c>
      <c r="AL33">
        <v>16080</v>
      </c>
    </row>
    <row r="34" spans="1:41" x14ac:dyDescent="0.25">
      <c r="AO34" s="2" t="s">
        <v>137</v>
      </c>
    </row>
    <row r="35" spans="1:41" x14ac:dyDescent="0.25">
      <c r="AE35" t="s">
        <v>138</v>
      </c>
      <c r="AO35" s="2" t="s">
        <v>139</v>
      </c>
    </row>
    <row r="36" spans="1:41" x14ac:dyDescent="0.25">
      <c r="AA36" s="2">
        <v>2019</v>
      </c>
      <c r="AB36" s="2">
        <v>2019</v>
      </c>
      <c r="AC36" s="2">
        <v>2019</v>
      </c>
      <c r="AD36" s="2">
        <v>2019</v>
      </c>
      <c r="AE36" s="2">
        <v>2019</v>
      </c>
      <c r="AF36" s="2">
        <v>2019</v>
      </c>
      <c r="AG36" s="2">
        <v>2018</v>
      </c>
      <c r="AH36" s="2">
        <v>2018</v>
      </c>
      <c r="AI36" s="2">
        <v>2018</v>
      </c>
      <c r="AJ36" s="2">
        <v>2018</v>
      </c>
      <c r="AK36" s="2">
        <v>2018</v>
      </c>
      <c r="AL36" s="2">
        <v>2018</v>
      </c>
      <c r="AO36" s="2" t="s">
        <v>140</v>
      </c>
    </row>
    <row r="37" spans="1:41" x14ac:dyDescent="0.25">
      <c r="I37" t="s">
        <v>141</v>
      </c>
      <c r="AA37" s="2" t="s">
        <v>117</v>
      </c>
      <c r="AB37" s="2" t="s">
        <v>118</v>
      </c>
      <c r="AC37" s="2" t="s">
        <v>119</v>
      </c>
      <c r="AD37" s="2" t="s">
        <v>120</v>
      </c>
      <c r="AE37" s="2" t="s">
        <v>121</v>
      </c>
      <c r="AF37" s="2" t="s">
        <v>122</v>
      </c>
      <c r="AG37" s="2" t="s">
        <v>123</v>
      </c>
      <c r="AH37" s="2" t="s">
        <v>124</v>
      </c>
      <c r="AI37" s="2" t="s">
        <v>125</v>
      </c>
      <c r="AJ37" s="2" t="s">
        <v>126</v>
      </c>
      <c r="AK37" s="2" t="s">
        <v>127</v>
      </c>
      <c r="AL37" s="2" t="s">
        <v>128</v>
      </c>
      <c r="AM37" t="s">
        <v>142</v>
      </c>
      <c r="AO37" s="2" t="s">
        <v>143</v>
      </c>
    </row>
    <row r="38" spans="1:41" x14ac:dyDescent="0.25">
      <c r="A38">
        <v>9138</v>
      </c>
      <c r="I38">
        <f t="shared" ref="I38:T53" si="3">IF(I4&gt;2000,2000,I4)</f>
        <v>2000</v>
      </c>
      <c r="J38">
        <f t="shared" si="3"/>
        <v>2000</v>
      </c>
      <c r="K38">
        <f t="shared" si="3"/>
        <v>2000</v>
      </c>
      <c r="L38">
        <f t="shared" si="3"/>
        <v>2000</v>
      </c>
      <c r="M38">
        <f t="shared" si="3"/>
        <v>2000</v>
      </c>
      <c r="N38">
        <f t="shared" si="3"/>
        <v>2000</v>
      </c>
      <c r="O38">
        <f t="shared" si="3"/>
        <v>2000</v>
      </c>
      <c r="P38">
        <f t="shared" si="3"/>
        <v>2000</v>
      </c>
      <c r="Q38">
        <f t="shared" si="3"/>
        <v>2000</v>
      </c>
      <c r="R38">
        <f t="shared" si="3"/>
        <v>2000</v>
      </c>
      <c r="S38">
        <f t="shared" si="3"/>
        <v>2000</v>
      </c>
      <c r="T38">
        <f t="shared" si="3"/>
        <v>2000</v>
      </c>
      <c r="V38" t="s">
        <v>144</v>
      </c>
      <c r="AA38" s="4">
        <f>$Y$39+IF(I38&lt;2000,I38*$Y$40,I38*$Y$40+(I4-I38)*$Y$41)</f>
        <v>1467.3040000000001</v>
      </c>
      <c r="AB38" s="4">
        <f t="shared" ref="AB38:AL53" si="4">$Y$39+IF(J38&lt;2000,J38*$Y$40,J38*$Y$40+(J4-J38)*$Y$41)</f>
        <v>1467.3040000000001</v>
      </c>
      <c r="AC38" s="4">
        <f t="shared" si="4"/>
        <v>1697.768</v>
      </c>
      <c r="AD38" s="4">
        <f t="shared" si="4"/>
        <v>2105.5119999999997</v>
      </c>
      <c r="AE38" s="4">
        <f t="shared" si="4"/>
        <v>2238.4719999999998</v>
      </c>
      <c r="AF38" s="4">
        <f t="shared" si="4"/>
        <v>2070.056</v>
      </c>
      <c r="AG38" s="4">
        <f t="shared" si="4"/>
        <v>1626.856</v>
      </c>
      <c r="AH38" s="4">
        <f t="shared" si="4"/>
        <v>1529.3520000000001</v>
      </c>
      <c r="AI38" s="4">
        <f t="shared" si="4"/>
        <v>1653.4480000000001</v>
      </c>
      <c r="AJ38" s="4">
        <f t="shared" si="4"/>
        <v>2096.6480000000001</v>
      </c>
      <c r="AK38" s="4">
        <f t="shared" si="4"/>
        <v>2043.4639999999999</v>
      </c>
      <c r="AL38" s="4">
        <f t="shared" si="4"/>
        <v>1680.04</v>
      </c>
      <c r="AM38" s="6">
        <f>SUM(AA38:AL38)</f>
        <v>21676.224000000002</v>
      </c>
      <c r="AO38" s="6">
        <f>Y$39*12+E4*Y$40</f>
        <v>26355.648000000001</v>
      </c>
    </row>
    <row r="39" spans="1:41" x14ac:dyDescent="0.25">
      <c r="A39">
        <v>9266</v>
      </c>
      <c r="I39">
        <f t="shared" si="3"/>
        <v>2000</v>
      </c>
      <c r="J39">
        <f t="shared" si="3"/>
        <v>2000</v>
      </c>
      <c r="K39">
        <f t="shared" si="3"/>
        <v>2000</v>
      </c>
      <c r="L39">
        <f t="shared" si="3"/>
        <v>2000</v>
      </c>
      <c r="M39">
        <f t="shared" si="3"/>
        <v>2000</v>
      </c>
      <c r="N39">
        <f t="shared" si="3"/>
        <v>2000</v>
      </c>
      <c r="O39">
        <f t="shared" si="3"/>
        <v>2000</v>
      </c>
      <c r="P39">
        <f t="shared" si="3"/>
        <v>2000</v>
      </c>
      <c r="Q39">
        <f t="shared" si="3"/>
        <v>2000</v>
      </c>
      <c r="R39">
        <f t="shared" si="3"/>
        <v>2000</v>
      </c>
      <c r="S39">
        <f t="shared" si="3"/>
        <v>2000</v>
      </c>
      <c r="T39">
        <f t="shared" si="3"/>
        <v>2000</v>
      </c>
      <c r="V39" t="s">
        <v>145</v>
      </c>
      <c r="Y39" s="7">
        <v>26.92</v>
      </c>
      <c r="Z39" t="s">
        <v>146</v>
      </c>
      <c r="AA39" s="4">
        <f t="shared" ref="AA39:AL67" si="5">$Y$39+IF(I39&lt;2000,I39*$Y$40,I39*$Y$40+(I5-I39)*$Y$41)</f>
        <v>662.89599999999996</v>
      </c>
      <c r="AB39" s="4">
        <f t="shared" si="4"/>
        <v>682.83999999999992</v>
      </c>
      <c r="AC39" s="4">
        <f t="shared" si="4"/>
        <v>729.37599999999986</v>
      </c>
      <c r="AD39" s="4">
        <f t="shared" si="4"/>
        <v>676.19199999999989</v>
      </c>
      <c r="AE39" s="4">
        <f t="shared" si="4"/>
        <v>722.72799999999995</v>
      </c>
      <c r="AF39" s="4">
        <f t="shared" si="4"/>
        <v>716.07999999999993</v>
      </c>
      <c r="AG39" s="4">
        <f t="shared" si="4"/>
        <v>682.83999999999992</v>
      </c>
      <c r="AH39" s="4">
        <f t="shared" si="4"/>
        <v>696.13599999999985</v>
      </c>
      <c r="AI39" s="4">
        <f t="shared" si="4"/>
        <v>682.83999999999992</v>
      </c>
      <c r="AJ39" s="4">
        <f t="shared" si="4"/>
        <v>696.13599999999985</v>
      </c>
      <c r="AK39" s="4">
        <f t="shared" si="4"/>
        <v>702.78399999999999</v>
      </c>
      <c r="AL39" s="4">
        <f t="shared" si="4"/>
        <v>676.19199999999989</v>
      </c>
      <c r="AM39" s="6">
        <f t="shared" ref="AM39:AM67" si="6">SUM(AA39:AL39)</f>
        <v>8327.0399999999972</v>
      </c>
      <c r="AO39" s="6">
        <f t="shared" ref="AO39:AO67" si="7">Y$39*12+E5*Y$40</f>
        <v>9536.6400000000012</v>
      </c>
    </row>
    <row r="40" spans="1:41" x14ac:dyDescent="0.25">
      <c r="A40">
        <v>18923</v>
      </c>
      <c r="I40">
        <f t="shared" si="3"/>
        <v>2000</v>
      </c>
      <c r="J40">
        <f t="shared" si="3"/>
        <v>2000</v>
      </c>
      <c r="K40">
        <f t="shared" si="3"/>
        <v>2000</v>
      </c>
      <c r="L40">
        <f t="shared" si="3"/>
        <v>2000</v>
      </c>
      <c r="M40">
        <f t="shared" si="3"/>
        <v>2000</v>
      </c>
      <c r="N40">
        <f t="shared" si="3"/>
        <v>2000</v>
      </c>
      <c r="O40">
        <f t="shared" si="3"/>
        <v>2000</v>
      </c>
      <c r="P40">
        <f t="shared" si="3"/>
        <v>2000</v>
      </c>
      <c r="Q40">
        <f t="shared" si="3"/>
        <v>2000</v>
      </c>
      <c r="R40">
        <f t="shared" si="3"/>
        <v>2000</v>
      </c>
      <c r="S40">
        <f t="shared" si="3"/>
        <v>2000</v>
      </c>
      <c r="T40">
        <f t="shared" si="3"/>
        <v>2000</v>
      </c>
      <c r="V40" t="s">
        <v>147</v>
      </c>
      <c r="Y40" s="8">
        <v>0.1396</v>
      </c>
      <c r="Z40" t="s">
        <v>148</v>
      </c>
      <c r="AA40" s="4">
        <f t="shared" si="5"/>
        <v>1985.848</v>
      </c>
      <c r="AB40" s="4">
        <f t="shared" si="4"/>
        <v>2185.288</v>
      </c>
      <c r="AC40" s="4">
        <f t="shared" si="4"/>
        <v>2544.2799999999997</v>
      </c>
      <c r="AD40" s="4">
        <f t="shared" si="4"/>
        <v>2810.2</v>
      </c>
      <c r="AE40" s="4">
        <f t="shared" si="4"/>
        <v>2903.2719999999999</v>
      </c>
      <c r="AF40" s="4">
        <f t="shared" si="4"/>
        <v>2650.6479999999997</v>
      </c>
      <c r="AG40" s="4">
        <f t="shared" si="4"/>
        <v>2238.4719999999998</v>
      </c>
      <c r="AH40" s="4">
        <f t="shared" si="4"/>
        <v>1985.848</v>
      </c>
      <c r="AI40" s="4">
        <f t="shared" si="4"/>
        <v>1759.816</v>
      </c>
      <c r="AJ40" s="4">
        <f t="shared" si="4"/>
        <v>2078.92</v>
      </c>
      <c r="AK40" s="4">
        <f t="shared" si="4"/>
        <v>2171.9919999999997</v>
      </c>
      <c r="AL40" s="4">
        <f t="shared" si="4"/>
        <v>2158.6959999999999</v>
      </c>
      <c r="AM40" s="6">
        <f t="shared" si="6"/>
        <v>27473.279999999995</v>
      </c>
      <c r="AO40" s="6">
        <f t="shared" si="7"/>
        <v>33659.520000000004</v>
      </c>
    </row>
    <row r="41" spans="1:41" x14ac:dyDescent="0.25">
      <c r="A41">
        <v>22293</v>
      </c>
      <c r="I41">
        <f t="shared" si="3"/>
        <v>2000</v>
      </c>
      <c r="J41">
        <f t="shared" si="3"/>
        <v>2000</v>
      </c>
      <c r="K41">
        <f t="shared" si="3"/>
        <v>2000</v>
      </c>
      <c r="L41">
        <f t="shared" si="3"/>
        <v>2000</v>
      </c>
      <c r="M41">
        <f t="shared" si="3"/>
        <v>2000</v>
      </c>
      <c r="N41">
        <f t="shared" si="3"/>
        <v>2000</v>
      </c>
      <c r="O41">
        <f t="shared" si="3"/>
        <v>2000</v>
      </c>
      <c r="P41">
        <f t="shared" si="3"/>
        <v>2000</v>
      </c>
      <c r="Q41">
        <f t="shared" si="3"/>
        <v>2000</v>
      </c>
      <c r="R41">
        <f t="shared" si="3"/>
        <v>2000</v>
      </c>
      <c r="S41">
        <f t="shared" si="3"/>
        <v>2000</v>
      </c>
      <c r="T41">
        <f t="shared" si="3"/>
        <v>2000</v>
      </c>
      <c r="V41" t="s">
        <v>149</v>
      </c>
      <c r="Y41" s="8">
        <v>0.1108</v>
      </c>
      <c r="Z41" t="s">
        <v>148</v>
      </c>
      <c r="AA41" s="4">
        <f t="shared" si="5"/>
        <v>396.976</v>
      </c>
      <c r="AB41" s="4">
        <f t="shared" si="4"/>
        <v>323.84800000000001</v>
      </c>
      <c r="AC41" s="4">
        <f t="shared" si="4"/>
        <v>350.44</v>
      </c>
      <c r="AD41" s="4">
        <f t="shared" si="4"/>
        <v>330.49599999999998</v>
      </c>
      <c r="AE41" s="4">
        <f t="shared" si="4"/>
        <v>350.44</v>
      </c>
      <c r="AF41" s="4">
        <f t="shared" si="4"/>
        <v>350.44</v>
      </c>
      <c r="AG41" s="4">
        <f t="shared" si="4"/>
        <v>337.14400000000001</v>
      </c>
      <c r="AH41" s="4">
        <f t="shared" si="4"/>
        <v>370.38400000000001</v>
      </c>
      <c r="AI41" s="4">
        <f t="shared" si="4"/>
        <v>370.38400000000001</v>
      </c>
      <c r="AJ41" s="4">
        <f t="shared" si="4"/>
        <v>470.10399999999998</v>
      </c>
      <c r="AK41" s="4">
        <f t="shared" si="4"/>
        <v>490.048</v>
      </c>
      <c r="AL41" s="4">
        <f t="shared" si="4"/>
        <v>490.048</v>
      </c>
      <c r="AM41" s="6">
        <f t="shared" si="6"/>
        <v>4630.7520000000004</v>
      </c>
      <c r="AO41" s="6">
        <f t="shared" si="7"/>
        <v>4879.5839999999998</v>
      </c>
    </row>
    <row r="42" spans="1:41" x14ac:dyDescent="0.25">
      <c r="A42">
        <v>23790</v>
      </c>
      <c r="I42">
        <f t="shared" si="3"/>
        <v>2000</v>
      </c>
      <c r="J42">
        <f t="shared" si="3"/>
        <v>2000</v>
      </c>
      <c r="K42">
        <f t="shared" si="3"/>
        <v>2000</v>
      </c>
      <c r="L42">
        <f t="shared" si="3"/>
        <v>2000</v>
      </c>
      <c r="M42">
        <f t="shared" si="3"/>
        <v>2000</v>
      </c>
      <c r="N42">
        <f t="shared" si="3"/>
        <v>2000</v>
      </c>
      <c r="O42">
        <f t="shared" si="3"/>
        <v>2000</v>
      </c>
      <c r="P42">
        <f t="shared" si="3"/>
        <v>2000</v>
      </c>
      <c r="Q42">
        <f t="shared" si="3"/>
        <v>2000</v>
      </c>
      <c r="R42">
        <f t="shared" si="3"/>
        <v>2000</v>
      </c>
      <c r="S42">
        <f t="shared" si="3"/>
        <v>2000</v>
      </c>
      <c r="T42">
        <f t="shared" si="3"/>
        <v>2000</v>
      </c>
      <c r="AA42" s="4">
        <f t="shared" si="5"/>
        <v>1420.768</v>
      </c>
      <c r="AB42" s="4">
        <f t="shared" si="4"/>
        <v>1128.2560000000001</v>
      </c>
      <c r="AC42" s="4">
        <f t="shared" si="4"/>
        <v>1287.808</v>
      </c>
      <c r="AD42" s="4">
        <f t="shared" si="4"/>
        <v>1420.768</v>
      </c>
      <c r="AE42" s="4">
        <f t="shared" si="4"/>
        <v>1420.768</v>
      </c>
      <c r="AF42" s="4">
        <f t="shared" si="4"/>
        <v>1407.472</v>
      </c>
      <c r="AG42" s="4">
        <f t="shared" si="4"/>
        <v>1301.104</v>
      </c>
      <c r="AH42" s="4">
        <f t="shared" si="4"/>
        <v>1128.2560000000001</v>
      </c>
      <c r="AI42" s="4">
        <f t="shared" si="4"/>
        <v>1134.904</v>
      </c>
      <c r="AJ42" s="4">
        <f t="shared" si="4"/>
        <v>1839.5920000000001</v>
      </c>
      <c r="AK42" s="4">
        <f t="shared" si="4"/>
        <v>2005.7920000000001</v>
      </c>
      <c r="AL42" s="4">
        <f t="shared" si="4"/>
        <v>1586.9680000000001</v>
      </c>
      <c r="AM42" s="6">
        <f t="shared" si="6"/>
        <v>17082.455999999998</v>
      </c>
      <c r="AO42" s="6">
        <f t="shared" si="7"/>
        <v>20567.832000000002</v>
      </c>
    </row>
    <row r="43" spans="1:41" x14ac:dyDescent="0.25">
      <c r="A43">
        <v>29337</v>
      </c>
      <c r="I43">
        <f t="shared" si="3"/>
        <v>2000</v>
      </c>
      <c r="J43">
        <f t="shared" si="3"/>
        <v>2000</v>
      </c>
      <c r="K43">
        <f t="shared" si="3"/>
        <v>2000</v>
      </c>
      <c r="L43">
        <f t="shared" si="3"/>
        <v>2000</v>
      </c>
      <c r="M43">
        <f t="shared" si="3"/>
        <v>2000</v>
      </c>
      <c r="N43">
        <f t="shared" si="3"/>
        <v>2000</v>
      </c>
      <c r="O43">
        <f t="shared" si="3"/>
        <v>2000</v>
      </c>
      <c r="P43">
        <f t="shared" si="3"/>
        <v>2000</v>
      </c>
      <c r="Q43">
        <f t="shared" si="3"/>
        <v>2000</v>
      </c>
      <c r="R43">
        <f t="shared" si="3"/>
        <v>2000</v>
      </c>
      <c r="S43">
        <f t="shared" si="3"/>
        <v>2000</v>
      </c>
      <c r="T43">
        <f t="shared" si="3"/>
        <v>2000</v>
      </c>
      <c r="AA43" s="4">
        <f t="shared" si="5"/>
        <v>1447.3600000000001</v>
      </c>
      <c r="AB43" s="4">
        <f t="shared" si="4"/>
        <v>1294.4560000000001</v>
      </c>
      <c r="AC43" s="4">
        <f t="shared" si="4"/>
        <v>1294.4560000000001</v>
      </c>
      <c r="AD43" s="4">
        <f t="shared" si="4"/>
        <v>1267.864</v>
      </c>
      <c r="AE43" s="4">
        <f t="shared" si="4"/>
        <v>1400.8240000000001</v>
      </c>
      <c r="AF43" s="4">
        <f t="shared" si="4"/>
        <v>1301.104</v>
      </c>
      <c r="AG43" s="4">
        <f t="shared" si="4"/>
        <v>1214.68</v>
      </c>
      <c r="AH43" s="4">
        <f t="shared" si="4"/>
        <v>1520.4880000000001</v>
      </c>
      <c r="AI43" s="4">
        <f t="shared" si="4"/>
        <v>1739.8720000000001</v>
      </c>
      <c r="AJ43" s="4">
        <f t="shared" si="4"/>
        <v>1959.2560000000001</v>
      </c>
      <c r="AK43" s="4">
        <f t="shared" si="4"/>
        <v>1919.3680000000002</v>
      </c>
      <c r="AL43" s="4">
        <f t="shared" si="4"/>
        <v>1726.576</v>
      </c>
      <c r="AM43" s="6">
        <f t="shared" si="6"/>
        <v>18086.304</v>
      </c>
      <c r="AO43" s="6">
        <f t="shared" si="7"/>
        <v>21832.608</v>
      </c>
    </row>
    <row r="44" spans="1:41" x14ac:dyDescent="0.25">
      <c r="A44">
        <v>29747</v>
      </c>
      <c r="I44">
        <f t="shared" si="3"/>
        <v>2000</v>
      </c>
      <c r="J44">
        <f t="shared" si="3"/>
        <v>2000</v>
      </c>
      <c r="K44">
        <f t="shared" si="3"/>
        <v>2000</v>
      </c>
      <c r="L44">
        <f t="shared" si="3"/>
        <v>2000</v>
      </c>
      <c r="M44">
        <f t="shared" si="3"/>
        <v>2000</v>
      </c>
      <c r="N44">
        <f t="shared" si="3"/>
        <v>2000</v>
      </c>
      <c r="O44">
        <f t="shared" si="3"/>
        <v>2000</v>
      </c>
      <c r="P44">
        <f t="shared" si="3"/>
        <v>2000</v>
      </c>
      <c r="Q44">
        <f t="shared" si="3"/>
        <v>2000</v>
      </c>
      <c r="R44">
        <f t="shared" si="3"/>
        <v>2000</v>
      </c>
      <c r="S44">
        <f t="shared" si="3"/>
        <v>2000</v>
      </c>
      <c r="T44">
        <f t="shared" si="3"/>
        <v>2000</v>
      </c>
      <c r="AA44" s="4">
        <f t="shared" si="5"/>
        <v>824.66399999999987</v>
      </c>
      <c r="AB44" s="4">
        <f t="shared" si="4"/>
        <v>939.89599999999984</v>
      </c>
      <c r="AC44" s="4">
        <f t="shared" si="4"/>
        <v>1117.1759999999999</v>
      </c>
      <c r="AD44" s="4">
        <f t="shared" si="4"/>
        <v>1201.384</v>
      </c>
      <c r="AE44" s="4">
        <f t="shared" si="4"/>
        <v>1365.3680000000002</v>
      </c>
      <c r="AF44" s="4">
        <f t="shared" si="4"/>
        <v>1352.0720000000001</v>
      </c>
      <c r="AG44" s="4">
        <f t="shared" si="4"/>
        <v>1236.8399999999999</v>
      </c>
      <c r="AH44" s="4">
        <f t="shared" si="4"/>
        <v>1041.8320000000001</v>
      </c>
      <c r="AI44" s="4">
        <f t="shared" si="4"/>
        <v>793.64</v>
      </c>
      <c r="AJ44" s="4">
        <f t="shared" si="4"/>
        <v>846.82399999999996</v>
      </c>
      <c r="AK44" s="4">
        <f t="shared" si="4"/>
        <v>837.95999999999992</v>
      </c>
      <c r="AL44" s="4">
        <f t="shared" si="4"/>
        <v>704.99999999999989</v>
      </c>
      <c r="AM44" s="6">
        <f t="shared" si="6"/>
        <v>12262.655999999999</v>
      </c>
      <c r="AO44" s="6">
        <f t="shared" si="7"/>
        <v>14495.232000000002</v>
      </c>
    </row>
    <row r="45" spans="1:41" x14ac:dyDescent="0.25">
      <c r="A45">
        <v>32206</v>
      </c>
      <c r="I45">
        <f t="shared" si="3"/>
        <v>2000</v>
      </c>
      <c r="J45">
        <f t="shared" si="3"/>
        <v>2000</v>
      </c>
      <c r="K45">
        <f t="shared" si="3"/>
        <v>2000</v>
      </c>
      <c r="L45">
        <f t="shared" si="3"/>
        <v>2000</v>
      </c>
      <c r="M45">
        <f t="shared" si="3"/>
        <v>2000</v>
      </c>
      <c r="N45">
        <f t="shared" si="3"/>
        <v>2000</v>
      </c>
      <c r="O45">
        <f t="shared" si="3"/>
        <v>2000</v>
      </c>
      <c r="P45">
        <f t="shared" si="3"/>
        <v>2000</v>
      </c>
      <c r="Q45">
        <f t="shared" si="3"/>
        <v>2000</v>
      </c>
      <c r="R45">
        <f t="shared" si="3"/>
        <v>2000</v>
      </c>
      <c r="S45">
        <f t="shared" si="3"/>
        <v>2000</v>
      </c>
      <c r="T45">
        <f t="shared" si="3"/>
        <v>2000</v>
      </c>
      <c r="AA45" s="4">
        <f t="shared" si="5"/>
        <v>1883.912</v>
      </c>
      <c r="AB45" s="4">
        <f t="shared" si="4"/>
        <v>1671.1760000000002</v>
      </c>
      <c r="AC45" s="4">
        <f t="shared" si="4"/>
        <v>1671.1760000000002</v>
      </c>
      <c r="AD45" s="4">
        <f t="shared" si="4"/>
        <v>1414.1200000000001</v>
      </c>
      <c r="AE45" s="4">
        <f t="shared" si="4"/>
        <v>1626.856</v>
      </c>
      <c r="AF45" s="4">
        <f t="shared" si="4"/>
        <v>1582.5360000000001</v>
      </c>
      <c r="AG45" s="4">
        <f t="shared" si="4"/>
        <v>1573.672</v>
      </c>
      <c r="AH45" s="4">
        <f t="shared" si="4"/>
        <v>2105.5119999999997</v>
      </c>
      <c r="AI45" s="4">
        <f t="shared" si="4"/>
        <v>2247.3359999999998</v>
      </c>
      <c r="AJ45" s="4">
        <f t="shared" si="4"/>
        <v>2273.9279999999999</v>
      </c>
      <c r="AK45" s="4">
        <f t="shared" si="4"/>
        <v>2318.248</v>
      </c>
      <c r="AL45" s="4">
        <f t="shared" si="4"/>
        <v>1875.048</v>
      </c>
      <c r="AM45" s="6">
        <f t="shared" si="6"/>
        <v>22243.519999999997</v>
      </c>
      <c r="AO45" s="6">
        <f t="shared" si="7"/>
        <v>27070.400000000001</v>
      </c>
    </row>
    <row r="46" spans="1:41" x14ac:dyDescent="0.25">
      <c r="A46">
        <v>33587</v>
      </c>
      <c r="I46">
        <f t="shared" si="3"/>
        <v>2000</v>
      </c>
      <c r="J46">
        <f t="shared" si="3"/>
        <v>2000</v>
      </c>
      <c r="K46">
        <f t="shared" si="3"/>
        <v>2000</v>
      </c>
      <c r="L46">
        <f t="shared" si="3"/>
        <v>2000</v>
      </c>
      <c r="M46">
        <f t="shared" si="3"/>
        <v>2000</v>
      </c>
      <c r="N46">
        <f t="shared" si="3"/>
        <v>2000</v>
      </c>
      <c r="O46">
        <f t="shared" si="3"/>
        <v>2000</v>
      </c>
      <c r="P46">
        <f t="shared" si="3"/>
        <v>2000</v>
      </c>
      <c r="Q46">
        <f t="shared" si="3"/>
        <v>2000</v>
      </c>
      <c r="R46">
        <f t="shared" si="3"/>
        <v>2000</v>
      </c>
      <c r="S46">
        <f t="shared" si="3"/>
        <v>2000</v>
      </c>
      <c r="T46">
        <f t="shared" si="3"/>
        <v>2000</v>
      </c>
      <c r="AA46" s="4">
        <f t="shared" si="5"/>
        <v>1247.92</v>
      </c>
      <c r="AB46" s="4">
        <f t="shared" si="4"/>
        <v>1214.68</v>
      </c>
      <c r="AC46" s="4">
        <f t="shared" si="4"/>
        <v>1301.104</v>
      </c>
      <c r="AD46" s="4">
        <f t="shared" si="4"/>
        <v>1354.288</v>
      </c>
      <c r="AE46" s="4">
        <f t="shared" si="4"/>
        <v>1434.0640000000001</v>
      </c>
      <c r="AF46" s="4">
        <f t="shared" si="4"/>
        <v>1447.3600000000001</v>
      </c>
      <c r="AG46" s="4">
        <f t="shared" si="4"/>
        <v>1188.088</v>
      </c>
      <c r="AH46" s="4">
        <f t="shared" si="4"/>
        <v>1161.4960000000001</v>
      </c>
      <c r="AI46" s="4">
        <f t="shared" si="4"/>
        <v>1227.9760000000001</v>
      </c>
      <c r="AJ46" s="4">
        <f t="shared" si="4"/>
        <v>1394.1760000000002</v>
      </c>
      <c r="AK46" s="4">
        <f t="shared" si="4"/>
        <v>1527.136</v>
      </c>
      <c r="AL46" s="4">
        <f t="shared" si="4"/>
        <v>1168.144</v>
      </c>
      <c r="AM46" s="6">
        <f t="shared" si="6"/>
        <v>15666.432000000001</v>
      </c>
      <c r="AO46" s="6">
        <f t="shared" si="7"/>
        <v>18783.744000000002</v>
      </c>
    </row>
    <row r="47" spans="1:41" x14ac:dyDescent="0.25">
      <c r="A47">
        <v>45396</v>
      </c>
      <c r="I47">
        <f t="shared" si="3"/>
        <v>2000</v>
      </c>
      <c r="J47">
        <f t="shared" si="3"/>
        <v>2000</v>
      </c>
      <c r="K47">
        <f t="shared" si="3"/>
        <v>2000</v>
      </c>
      <c r="L47">
        <f t="shared" si="3"/>
        <v>2000</v>
      </c>
      <c r="M47">
        <f t="shared" si="3"/>
        <v>2000</v>
      </c>
      <c r="N47">
        <f t="shared" si="3"/>
        <v>2000</v>
      </c>
      <c r="O47">
        <f t="shared" si="3"/>
        <v>2000</v>
      </c>
      <c r="P47">
        <f t="shared" si="3"/>
        <v>2000</v>
      </c>
      <c r="Q47">
        <f t="shared" si="3"/>
        <v>2000</v>
      </c>
      <c r="R47">
        <f t="shared" si="3"/>
        <v>2000</v>
      </c>
      <c r="S47">
        <f t="shared" si="3"/>
        <v>2000</v>
      </c>
      <c r="T47">
        <f t="shared" si="3"/>
        <v>2000</v>
      </c>
      <c r="AA47" s="4">
        <f t="shared" si="5"/>
        <v>687.27199999999993</v>
      </c>
      <c r="AB47" s="4">
        <f t="shared" si="4"/>
        <v>651.81599999999992</v>
      </c>
      <c r="AC47" s="4">
        <f t="shared" si="4"/>
        <v>704.99999999999989</v>
      </c>
      <c r="AD47" s="4">
        <f t="shared" si="4"/>
        <v>651.81599999999992</v>
      </c>
      <c r="AE47" s="4">
        <f t="shared" si="4"/>
        <v>740.4559999999999</v>
      </c>
      <c r="AF47" s="4">
        <f t="shared" si="4"/>
        <v>727.16</v>
      </c>
      <c r="AG47" s="4">
        <f t="shared" si="4"/>
        <v>647.3839999999999</v>
      </c>
      <c r="AH47" s="4">
        <f t="shared" si="4"/>
        <v>673.976</v>
      </c>
      <c r="AI47" s="4">
        <f t="shared" si="4"/>
        <v>656.24799999999993</v>
      </c>
      <c r="AJ47" s="4">
        <f t="shared" si="4"/>
        <v>780.34399999999994</v>
      </c>
      <c r="AK47" s="4">
        <f t="shared" si="4"/>
        <v>1090.5840000000001</v>
      </c>
      <c r="AL47" s="4">
        <f t="shared" si="4"/>
        <v>944.32799999999986</v>
      </c>
      <c r="AM47" s="6">
        <f t="shared" si="6"/>
        <v>8956.3839999999982</v>
      </c>
      <c r="AO47" s="6">
        <f t="shared" si="7"/>
        <v>10329.568000000001</v>
      </c>
    </row>
    <row r="48" spans="1:41" x14ac:dyDescent="0.25">
      <c r="A48">
        <v>45427</v>
      </c>
      <c r="I48">
        <f t="shared" si="3"/>
        <v>2000</v>
      </c>
      <c r="J48">
        <f t="shared" si="3"/>
        <v>2000</v>
      </c>
      <c r="K48">
        <f t="shared" si="3"/>
        <v>2000</v>
      </c>
      <c r="L48">
        <f t="shared" si="3"/>
        <v>2000</v>
      </c>
      <c r="M48">
        <f t="shared" si="3"/>
        <v>2000</v>
      </c>
      <c r="N48">
        <f t="shared" si="3"/>
        <v>2000</v>
      </c>
      <c r="O48">
        <f t="shared" si="3"/>
        <v>2000</v>
      </c>
      <c r="P48">
        <f t="shared" si="3"/>
        <v>2000</v>
      </c>
      <c r="Q48">
        <f t="shared" si="3"/>
        <v>2000</v>
      </c>
      <c r="R48">
        <f t="shared" si="3"/>
        <v>2000</v>
      </c>
      <c r="S48">
        <f t="shared" si="3"/>
        <v>2000</v>
      </c>
      <c r="T48">
        <f t="shared" si="3"/>
        <v>2000</v>
      </c>
      <c r="AA48" s="4">
        <f t="shared" si="5"/>
        <v>682.83999999999992</v>
      </c>
      <c r="AB48" s="4">
        <f t="shared" si="4"/>
        <v>709.4319999999999</v>
      </c>
      <c r="AC48" s="4">
        <f t="shared" si="4"/>
        <v>842.39199999999994</v>
      </c>
      <c r="AD48" s="4">
        <f t="shared" si="4"/>
        <v>829.09599999999989</v>
      </c>
      <c r="AE48" s="4">
        <f t="shared" si="4"/>
        <v>948.75999999999988</v>
      </c>
      <c r="AF48" s="4">
        <f t="shared" si="4"/>
        <v>915.51999999999987</v>
      </c>
      <c r="AG48" s="4">
        <f t="shared" si="4"/>
        <v>888.928</v>
      </c>
      <c r="AH48" s="4">
        <f t="shared" si="4"/>
        <v>829.09599999999989</v>
      </c>
      <c r="AI48" s="4">
        <f t="shared" si="4"/>
        <v>662.89599999999996</v>
      </c>
      <c r="AJ48" s="4">
        <f t="shared" si="4"/>
        <v>662.89599999999996</v>
      </c>
      <c r="AK48" s="4">
        <f t="shared" si="4"/>
        <v>649.59999999999991</v>
      </c>
      <c r="AL48" s="4">
        <f t="shared" si="4"/>
        <v>689.48799999999994</v>
      </c>
      <c r="AM48" s="6">
        <f t="shared" si="6"/>
        <v>9310.9439999999977</v>
      </c>
      <c r="AO48" s="6">
        <f t="shared" si="7"/>
        <v>10776.288</v>
      </c>
    </row>
    <row r="49" spans="1:41" x14ac:dyDescent="0.25">
      <c r="A49">
        <v>46656</v>
      </c>
      <c r="I49">
        <f t="shared" si="3"/>
        <v>2000</v>
      </c>
      <c r="J49">
        <f t="shared" si="3"/>
        <v>2000</v>
      </c>
      <c r="K49">
        <f t="shared" si="3"/>
        <v>2000</v>
      </c>
      <c r="L49">
        <f t="shared" si="3"/>
        <v>2000</v>
      </c>
      <c r="M49">
        <f t="shared" si="3"/>
        <v>2000</v>
      </c>
      <c r="N49">
        <f t="shared" si="3"/>
        <v>2000</v>
      </c>
      <c r="O49">
        <f t="shared" si="3"/>
        <v>2000</v>
      </c>
      <c r="P49">
        <f t="shared" si="3"/>
        <v>2000</v>
      </c>
      <c r="Q49">
        <f t="shared" si="3"/>
        <v>2000</v>
      </c>
      <c r="R49">
        <f t="shared" si="3"/>
        <v>2000</v>
      </c>
      <c r="S49">
        <f t="shared" si="3"/>
        <v>2000</v>
      </c>
      <c r="T49">
        <f t="shared" si="3"/>
        <v>2000</v>
      </c>
      <c r="AA49" s="4">
        <f t="shared" si="5"/>
        <v>1352.0720000000001</v>
      </c>
      <c r="AB49" s="4">
        <f t="shared" si="4"/>
        <v>1498.328</v>
      </c>
      <c r="AC49" s="4">
        <f t="shared" si="4"/>
        <v>1728.7920000000001</v>
      </c>
      <c r="AD49" s="4">
        <f t="shared" si="4"/>
        <v>1649.0160000000001</v>
      </c>
      <c r="AE49" s="4">
        <f t="shared" si="4"/>
        <v>1906.0720000000001</v>
      </c>
      <c r="AF49" s="4">
        <f t="shared" si="4"/>
        <v>1804.136</v>
      </c>
      <c r="AG49" s="4">
        <f t="shared" si="4"/>
        <v>1711.0640000000001</v>
      </c>
      <c r="AH49" s="4">
        <f t="shared" si="4"/>
        <v>1511.624</v>
      </c>
      <c r="AI49" s="4">
        <f t="shared" si="4"/>
        <v>1259</v>
      </c>
      <c r="AJ49" s="4">
        <f t="shared" si="4"/>
        <v>1369.8000000000002</v>
      </c>
      <c r="AK49" s="4">
        <f t="shared" si="4"/>
        <v>1538.2160000000001</v>
      </c>
      <c r="AL49" s="4">
        <f t="shared" si="4"/>
        <v>1192.52</v>
      </c>
      <c r="AM49" s="6">
        <f t="shared" si="6"/>
        <v>18520.640000000003</v>
      </c>
      <c r="AO49" s="6">
        <f t="shared" si="7"/>
        <v>22379.84</v>
      </c>
    </row>
    <row r="50" spans="1:41" x14ac:dyDescent="0.25">
      <c r="A50">
        <v>52506</v>
      </c>
      <c r="I50">
        <f t="shared" si="3"/>
        <v>2000</v>
      </c>
      <c r="J50">
        <f t="shared" si="3"/>
        <v>2000</v>
      </c>
      <c r="K50">
        <f t="shared" si="3"/>
        <v>2000</v>
      </c>
      <c r="L50">
        <f t="shared" si="3"/>
        <v>2000</v>
      </c>
      <c r="M50">
        <f t="shared" si="3"/>
        <v>2000</v>
      </c>
      <c r="N50">
        <f t="shared" si="3"/>
        <v>2000</v>
      </c>
      <c r="O50">
        <f t="shared" si="3"/>
        <v>2000</v>
      </c>
      <c r="P50">
        <f t="shared" si="3"/>
        <v>2000</v>
      </c>
      <c r="Q50">
        <f t="shared" si="3"/>
        <v>2000</v>
      </c>
      <c r="R50">
        <f t="shared" si="3"/>
        <v>2000</v>
      </c>
      <c r="S50">
        <f t="shared" si="3"/>
        <v>2000</v>
      </c>
      <c r="T50">
        <f t="shared" si="3"/>
        <v>2000</v>
      </c>
      <c r="AA50" s="4">
        <f t="shared" si="5"/>
        <v>1706.6320000000001</v>
      </c>
      <c r="AB50" s="4">
        <f t="shared" si="4"/>
        <v>1620.2080000000001</v>
      </c>
      <c r="AC50" s="4">
        <f t="shared" si="4"/>
        <v>1846.24</v>
      </c>
      <c r="AD50" s="4">
        <f t="shared" si="4"/>
        <v>1733.2240000000002</v>
      </c>
      <c r="AE50" s="4">
        <f t="shared" si="4"/>
        <v>1965.904</v>
      </c>
      <c r="AF50" s="4">
        <f t="shared" si="4"/>
        <v>1965.904</v>
      </c>
      <c r="AG50" s="4">
        <f t="shared" si="4"/>
        <v>1799.704</v>
      </c>
      <c r="AH50" s="4">
        <f t="shared" si="4"/>
        <v>1819.6480000000001</v>
      </c>
      <c r="AI50" s="4">
        <f t="shared" si="4"/>
        <v>1726.576</v>
      </c>
      <c r="AJ50" s="4">
        <f t="shared" si="4"/>
        <v>1945.96</v>
      </c>
      <c r="AK50" s="4">
        <f t="shared" si="4"/>
        <v>2012.44</v>
      </c>
      <c r="AL50" s="4">
        <f t="shared" si="4"/>
        <v>1832.944</v>
      </c>
      <c r="AM50" s="6">
        <f t="shared" si="6"/>
        <v>21975.383999999998</v>
      </c>
      <c r="AO50" s="6">
        <f t="shared" si="7"/>
        <v>26732.568000000003</v>
      </c>
    </row>
    <row r="51" spans="1:41" x14ac:dyDescent="0.25">
      <c r="A51">
        <v>52523</v>
      </c>
      <c r="I51">
        <f t="shared" si="3"/>
        <v>2000</v>
      </c>
      <c r="J51">
        <f t="shared" si="3"/>
        <v>2000</v>
      </c>
      <c r="K51">
        <f t="shared" si="3"/>
        <v>2000</v>
      </c>
      <c r="L51">
        <f t="shared" si="3"/>
        <v>2000</v>
      </c>
      <c r="M51">
        <f t="shared" si="3"/>
        <v>2000</v>
      </c>
      <c r="N51">
        <f t="shared" si="3"/>
        <v>2000</v>
      </c>
      <c r="O51">
        <f t="shared" si="3"/>
        <v>2000</v>
      </c>
      <c r="P51">
        <f t="shared" si="3"/>
        <v>2000</v>
      </c>
      <c r="Q51">
        <f t="shared" si="3"/>
        <v>2000</v>
      </c>
      <c r="R51">
        <f t="shared" si="3"/>
        <v>2000</v>
      </c>
      <c r="S51">
        <f t="shared" si="3"/>
        <v>2000</v>
      </c>
      <c r="T51">
        <f t="shared" si="3"/>
        <v>2000</v>
      </c>
      <c r="AA51" s="4">
        <f t="shared" si="5"/>
        <v>1485.0320000000002</v>
      </c>
      <c r="AB51" s="4">
        <f t="shared" si="4"/>
        <v>1688.904</v>
      </c>
      <c r="AC51" s="4">
        <f t="shared" si="4"/>
        <v>1937.096</v>
      </c>
      <c r="AD51" s="4">
        <f t="shared" si="4"/>
        <v>2105.5119999999997</v>
      </c>
      <c r="AE51" s="4">
        <f t="shared" si="4"/>
        <v>2522.12</v>
      </c>
      <c r="AF51" s="4">
        <f t="shared" si="4"/>
        <v>2468.9359999999997</v>
      </c>
      <c r="AG51" s="4">
        <f t="shared" si="4"/>
        <v>2070.056</v>
      </c>
      <c r="AH51" s="4">
        <f t="shared" si="4"/>
        <v>1928.232</v>
      </c>
      <c r="AI51" s="4">
        <f t="shared" si="4"/>
        <v>1609.1280000000002</v>
      </c>
      <c r="AJ51" s="4">
        <f t="shared" si="4"/>
        <v>2043.4639999999999</v>
      </c>
      <c r="AK51" s="4">
        <f t="shared" si="4"/>
        <v>2362.5679999999998</v>
      </c>
      <c r="AL51" s="4">
        <f t="shared" si="4"/>
        <v>1644.5840000000001</v>
      </c>
      <c r="AM51" s="6">
        <f t="shared" si="6"/>
        <v>23865.631999999998</v>
      </c>
      <c r="AO51" s="6">
        <f t="shared" si="7"/>
        <v>29114.144</v>
      </c>
    </row>
    <row r="52" spans="1:41" x14ac:dyDescent="0.25">
      <c r="A52">
        <v>56255</v>
      </c>
      <c r="I52">
        <f t="shared" si="3"/>
        <v>2000</v>
      </c>
      <c r="J52">
        <f t="shared" si="3"/>
        <v>2000</v>
      </c>
      <c r="K52">
        <f t="shared" si="3"/>
        <v>2000</v>
      </c>
      <c r="L52">
        <f t="shared" si="3"/>
        <v>2000</v>
      </c>
      <c r="M52">
        <f t="shared" si="3"/>
        <v>2000</v>
      </c>
      <c r="N52">
        <f t="shared" si="3"/>
        <v>2000</v>
      </c>
      <c r="O52">
        <f t="shared" si="3"/>
        <v>2000</v>
      </c>
      <c r="P52">
        <f t="shared" si="3"/>
        <v>2000</v>
      </c>
      <c r="Q52">
        <f t="shared" si="3"/>
        <v>2000</v>
      </c>
      <c r="R52">
        <f t="shared" si="3"/>
        <v>2000</v>
      </c>
      <c r="S52">
        <f t="shared" si="3"/>
        <v>2000</v>
      </c>
      <c r="T52">
        <f t="shared" si="3"/>
        <v>2000</v>
      </c>
      <c r="AA52" s="4">
        <f t="shared" si="5"/>
        <v>995.29599999999994</v>
      </c>
      <c r="AB52" s="4">
        <f t="shared" si="4"/>
        <v>1081.72</v>
      </c>
      <c r="AC52" s="4">
        <f t="shared" si="4"/>
        <v>968.70399999999984</v>
      </c>
      <c r="AD52" s="4">
        <f t="shared" si="4"/>
        <v>835.74400000000003</v>
      </c>
      <c r="AE52" s="4">
        <f t="shared" si="4"/>
        <v>942.11199999999997</v>
      </c>
      <c r="AF52" s="4">
        <f t="shared" si="4"/>
        <v>955.40800000000002</v>
      </c>
      <c r="AG52" s="4">
        <f t="shared" si="4"/>
        <v>908.87199999999996</v>
      </c>
      <c r="AH52" s="4">
        <f t="shared" si="4"/>
        <v>908.87199999999996</v>
      </c>
      <c r="AI52" s="4">
        <f t="shared" si="4"/>
        <v>882.27999999999986</v>
      </c>
      <c r="AJ52" s="4">
        <f t="shared" si="4"/>
        <v>968.70399999999984</v>
      </c>
      <c r="AK52" s="4">
        <f t="shared" si="4"/>
        <v>895.57599999999991</v>
      </c>
      <c r="AL52" s="4">
        <f t="shared" si="4"/>
        <v>822.44799999999998</v>
      </c>
      <c r="AM52" s="6">
        <f t="shared" si="6"/>
        <v>11165.736000000001</v>
      </c>
      <c r="AO52" s="6">
        <f t="shared" si="7"/>
        <v>13113.192000000001</v>
      </c>
    </row>
    <row r="53" spans="1:41" x14ac:dyDescent="0.25">
      <c r="A53">
        <v>60531</v>
      </c>
      <c r="I53">
        <f t="shared" si="3"/>
        <v>2000</v>
      </c>
      <c r="J53">
        <f t="shared" si="3"/>
        <v>2000</v>
      </c>
      <c r="K53">
        <f t="shared" si="3"/>
        <v>2000</v>
      </c>
      <c r="L53">
        <f t="shared" si="3"/>
        <v>2000</v>
      </c>
      <c r="M53">
        <f t="shared" si="3"/>
        <v>2000</v>
      </c>
      <c r="N53">
        <f t="shared" si="3"/>
        <v>2000</v>
      </c>
      <c r="O53">
        <f t="shared" si="3"/>
        <v>2000</v>
      </c>
      <c r="P53">
        <f t="shared" si="3"/>
        <v>2000</v>
      </c>
      <c r="Q53">
        <f t="shared" si="3"/>
        <v>2000</v>
      </c>
      <c r="R53">
        <f t="shared" si="3"/>
        <v>2000</v>
      </c>
      <c r="S53">
        <f t="shared" si="3"/>
        <v>2000</v>
      </c>
      <c r="T53">
        <f t="shared" si="3"/>
        <v>2000</v>
      </c>
      <c r="AA53" s="4">
        <f t="shared" si="5"/>
        <v>1617.992</v>
      </c>
      <c r="AB53" s="4">
        <f t="shared" si="4"/>
        <v>1653.4480000000001</v>
      </c>
      <c r="AC53" s="4">
        <f t="shared" si="4"/>
        <v>1680.04</v>
      </c>
      <c r="AD53" s="4">
        <f t="shared" si="4"/>
        <v>1609.1280000000002</v>
      </c>
      <c r="AE53" s="4">
        <f t="shared" si="4"/>
        <v>1910.5040000000001</v>
      </c>
      <c r="AF53" s="4">
        <f t="shared" si="4"/>
        <v>1999.144</v>
      </c>
      <c r="AG53" s="4">
        <f t="shared" si="4"/>
        <v>1875.048</v>
      </c>
      <c r="AH53" s="4">
        <f t="shared" si="4"/>
        <v>1901.64</v>
      </c>
      <c r="AI53" s="4">
        <f t="shared" si="4"/>
        <v>1768.68</v>
      </c>
      <c r="AJ53" s="4">
        <f t="shared" si="4"/>
        <v>1928.232</v>
      </c>
      <c r="AK53" s="4">
        <f t="shared" si="4"/>
        <v>1724.3600000000001</v>
      </c>
      <c r="AL53" s="4">
        <f t="shared" si="4"/>
        <v>1750.952</v>
      </c>
      <c r="AM53" s="6">
        <f t="shared" si="6"/>
        <v>21419.168000000001</v>
      </c>
      <c r="AO53" s="6">
        <f t="shared" si="7"/>
        <v>26031.776000000002</v>
      </c>
    </row>
    <row r="54" spans="1:41" x14ac:dyDescent="0.25">
      <c r="A54">
        <v>61582</v>
      </c>
      <c r="I54">
        <f t="shared" ref="I54:T67" si="8">IF(I20&gt;2000,2000,I20)</f>
        <v>2000</v>
      </c>
      <c r="J54">
        <f t="shared" si="8"/>
        <v>2000</v>
      </c>
      <c r="K54">
        <f t="shared" si="8"/>
        <v>2000</v>
      </c>
      <c r="L54">
        <f t="shared" si="8"/>
        <v>2000</v>
      </c>
      <c r="M54">
        <f t="shared" si="8"/>
        <v>2000</v>
      </c>
      <c r="N54">
        <f t="shared" si="8"/>
        <v>2000</v>
      </c>
      <c r="O54">
        <f t="shared" si="8"/>
        <v>2000</v>
      </c>
      <c r="P54">
        <f t="shared" si="8"/>
        <v>2000</v>
      </c>
      <c r="Q54">
        <f t="shared" si="8"/>
        <v>2000</v>
      </c>
      <c r="R54">
        <f t="shared" si="8"/>
        <v>2000</v>
      </c>
      <c r="S54">
        <f t="shared" si="8"/>
        <v>2000</v>
      </c>
      <c r="T54">
        <f t="shared" si="8"/>
        <v>2000</v>
      </c>
      <c r="AA54" s="4">
        <f t="shared" si="5"/>
        <v>3266.6959999999999</v>
      </c>
      <c r="AB54" s="4">
        <f t="shared" si="5"/>
        <v>2841.2239999999997</v>
      </c>
      <c r="AC54" s="4">
        <f t="shared" si="5"/>
        <v>2841.2239999999997</v>
      </c>
      <c r="AD54" s="4">
        <f t="shared" si="5"/>
        <v>2672.808</v>
      </c>
      <c r="AE54" s="4">
        <f t="shared" si="5"/>
        <v>2850.0879999999997</v>
      </c>
      <c r="AF54" s="4">
        <f t="shared" si="5"/>
        <v>2814.6319999999996</v>
      </c>
      <c r="AG54" s="4">
        <f t="shared" si="5"/>
        <v>2575.3039999999996</v>
      </c>
      <c r="AH54" s="4">
        <f t="shared" si="5"/>
        <v>2708.2639999999997</v>
      </c>
      <c r="AI54" s="4">
        <f t="shared" si="5"/>
        <v>3116.0079999999998</v>
      </c>
      <c r="AJ54" s="4">
        <f t="shared" si="5"/>
        <v>3603.5279999999998</v>
      </c>
      <c r="AK54" s="4">
        <f t="shared" si="5"/>
        <v>3736.4879999999998</v>
      </c>
      <c r="AL54" s="4">
        <f t="shared" si="5"/>
        <v>3497.16</v>
      </c>
      <c r="AM54" s="6">
        <f t="shared" si="6"/>
        <v>36523.423999999999</v>
      </c>
      <c r="AO54" s="6">
        <f t="shared" si="7"/>
        <v>45062.048000000003</v>
      </c>
    </row>
    <row r="55" spans="1:41" x14ac:dyDescent="0.25">
      <c r="A55">
        <v>61744</v>
      </c>
      <c r="I55">
        <f t="shared" si="8"/>
        <v>2000</v>
      </c>
      <c r="J55">
        <f t="shared" si="8"/>
        <v>2000</v>
      </c>
      <c r="K55">
        <f t="shared" si="8"/>
        <v>2000</v>
      </c>
      <c r="L55">
        <f t="shared" si="8"/>
        <v>2000</v>
      </c>
      <c r="M55">
        <f t="shared" si="8"/>
        <v>2000</v>
      </c>
      <c r="N55">
        <f t="shared" si="8"/>
        <v>2000</v>
      </c>
      <c r="O55">
        <f t="shared" si="8"/>
        <v>2000</v>
      </c>
      <c r="P55">
        <f t="shared" si="8"/>
        <v>2000</v>
      </c>
      <c r="Q55">
        <f t="shared" si="8"/>
        <v>2000</v>
      </c>
      <c r="R55">
        <f t="shared" si="8"/>
        <v>2000</v>
      </c>
      <c r="S55">
        <f t="shared" si="8"/>
        <v>2000</v>
      </c>
      <c r="T55">
        <f t="shared" si="8"/>
        <v>2000</v>
      </c>
      <c r="AA55" s="4">
        <f t="shared" si="5"/>
        <v>2140.9679999999998</v>
      </c>
      <c r="AB55" s="4">
        <f t="shared" si="5"/>
        <v>2070.056</v>
      </c>
      <c r="AC55" s="4">
        <f t="shared" si="5"/>
        <v>2273.9279999999999</v>
      </c>
      <c r="AD55" s="4">
        <f t="shared" si="5"/>
        <v>2203.0160000000001</v>
      </c>
      <c r="AE55" s="4">
        <f t="shared" si="5"/>
        <v>2575.3039999999996</v>
      </c>
      <c r="AF55" s="4">
        <f t="shared" si="5"/>
        <v>2504.3919999999998</v>
      </c>
      <c r="AG55" s="4">
        <f t="shared" si="5"/>
        <v>2362.5679999999998</v>
      </c>
      <c r="AH55" s="4">
        <f t="shared" si="5"/>
        <v>2140.9679999999998</v>
      </c>
      <c r="AI55" s="4">
        <f t="shared" si="5"/>
        <v>2185.288</v>
      </c>
      <c r="AJ55" s="4">
        <f t="shared" si="5"/>
        <v>2442.3439999999996</v>
      </c>
      <c r="AK55" s="4">
        <f t="shared" si="5"/>
        <v>2406.8879999999999</v>
      </c>
      <c r="AL55" s="4">
        <f t="shared" si="5"/>
        <v>2318.248</v>
      </c>
      <c r="AM55" s="6">
        <f t="shared" si="6"/>
        <v>27623.967999999997</v>
      </c>
      <c r="AO55" s="6">
        <f t="shared" si="7"/>
        <v>33849.376000000004</v>
      </c>
    </row>
    <row r="56" spans="1:41" x14ac:dyDescent="0.25">
      <c r="A56">
        <v>63491</v>
      </c>
      <c r="I56">
        <f t="shared" si="8"/>
        <v>2000</v>
      </c>
      <c r="J56">
        <f t="shared" si="8"/>
        <v>2000</v>
      </c>
      <c r="K56">
        <f t="shared" si="8"/>
        <v>2000</v>
      </c>
      <c r="L56">
        <f t="shared" si="8"/>
        <v>2000</v>
      </c>
      <c r="M56">
        <f t="shared" si="8"/>
        <v>2000</v>
      </c>
      <c r="N56">
        <f t="shared" si="8"/>
        <v>2000</v>
      </c>
      <c r="O56">
        <f t="shared" si="8"/>
        <v>2000</v>
      </c>
      <c r="P56">
        <f t="shared" si="8"/>
        <v>2000</v>
      </c>
      <c r="Q56">
        <f t="shared" si="8"/>
        <v>2000</v>
      </c>
      <c r="R56">
        <f t="shared" si="8"/>
        <v>2000</v>
      </c>
      <c r="S56">
        <f t="shared" si="8"/>
        <v>2000</v>
      </c>
      <c r="T56">
        <f t="shared" si="8"/>
        <v>2000</v>
      </c>
      <c r="AA56" s="4">
        <f t="shared" si="5"/>
        <v>423.90039999999999</v>
      </c>
      <c r="AB56" s="4">
        <f t="shared" si="5"/>
        <v>421.13040000000001</v>
      </c>
      <c r="AC56" s="4">
        <f t="shared" si="5"/>
        <v>443.62280000000004</v>
      </c>
      <c r="AD56" s="4">
        <f t="shared" si="5"/>
        <v>483.73239999999998</v>
      </c>
      <c r="AE56" s="4">
        <f t="shared" si="5"/>
        <v>547.33159999999998</v>
      </c>
      <c r="AF56" s="4">
        <f t="shared" si="5"/>
        <v>545.2263999999999</v>
      </c>
      <c r="AG56" s="4">
        <f t="shared" si="5"/>
        <v>517.74799999999993</v>
      </c>
      <c r="AH56" s="4">
        <f t="shared" si="5"/>
        <v>473.98200000000003</v>
      </c>
      <c r="AI56" s="4">
        <f t="shared" si="5"/>
        <v>451.04640000000001</v>
      </c>
      <c r="AJ56" s="4">
        <f t="shared" si="5"/>
        <v>448.71959999999996</v>
      </c>
      <c r="AK56" s="4">
        <f t="shared" si="5"/>
        <v>562.95439999999996</v>
      </c>
      <c r="AL56" s="4">
        <f t="shared" si="5"/>
        <v>514.09159999999997</v>
      </c>
      <c r="AM56" s="6">
        <f t="shared" si="6"/>
        <v>5833.4859999999999</v>
      </c>
      <c r="AO56" s="6">
        <f t="shared" si="7"/>
        <v>6394.942</v>
      </c>
    </row>
    <row r="57" spans="1:41" x14ac:dyDescent="0.25">
      <c r="A57">
        <v>64593</v>
      </c>
      <c r="I57">
        <f t="shared" si="8"/>
        <v>2000</v>
      </c>
      <c r="J57">
        <f t="shared" si="8"/>
        <v>2000</v>
      </c>
      <c r="K57">
        <f t="shared" si="8"/>
        <v>2000</v>
      </c>
      <c r="L57">
        <f t="shared" si="8"/>
        <v>2000</v>
      </c>
      <c r="M57">
        <f t="shared" si="8"/>
        <v>2000</v>
      </c>
      <c r="N57">
        <f t="shared" si="8"/>
        <v>2000</v>
      </c>
      <c r="O57">
        <f t="shared" si="8"/>
        <v>2000</v>
      </c>
      <c r="P57">
        <f t="shared" si="8"/>
        <v>2000</v>
      </c>
      <c r="Q57">
        <f t="shared" si="8"/>
        <v>2000</v>
      </c>
      <c r="R57">
        <f t="shared" si="8"/>
        <v>2000</v>
      </c>
      <c r="S57">
        <f t="shared" si="8"/>
        <v>2000</v>
      </c>
      <c r="T57">
        <f t="shared" si="8"/>
        <v>2000</v>
      </c>
      <c r="AA57" s="4">
        <f t="shared" si="5"/>
        <v>1500.5440000000001</v>
      </c>
      <c r="AB57" s="4">
        <f t="shared" si="5"/>
        <v>1414.1200000000001</v>
      </c>
      <c r="AC57" s="4">
        <f t="shared" si="5"/>
        <v>1547.0800000000002</v>
      </c>
      <c r="AD57" s="4">
        <f t="shared" si="5"/>
        <v>1520.4880000000001</v>
      </c>
      <c r="AE57" s="4">
        <f t="shared" si="5"/>
        <v>1813</v>
      </c>
      <c r="AF57" s="4">
        <f t="shared" si="5"/>
        <v>1932.664</v>
      </c>
      <c r="AG57" s="4">
        <f t="shared" si="5"/>
        <v>1693.336</v>
      </c>
      <c r="AH57" s="4">
        <f t="shared" si="5"/>
        <v>1633.5040000000001</v>
      </c>
      <c r="AI57" s="4">
        <f t="shared" si="5"/>
        <v>1434.0640000000001</v>
      </c>
      <c r="AJ57" s="4">
        <f t="shared" si="5"/>
        <v>1420.768</v>
      </c>
      <c r="AK57" s="4">
        <f t="shared" si="5"/>
        <v>1374.232</v>
      </c>
      <c r="AL57" s="4">
        <f t="shared" si="5"/>
        <v>1287.808</v>
      </c>
      <c r="AM57" s="6">
        <f t="shared" si="6"/>
        <v>18571.608000000004</v>
      </c>
      <c r="AO57" s="6">
        <f t="shared" si="7"/>
        <v>22444.056</v>
      </c>
    </row>
    <row r="58" spans="1:41" x14ac:dyDescent="0.25">
      <c r="A58">
        <v>70567</v>
      </c>
      <c r="I58">
        <f t="shared" si="8"/>
        <v>2000</v>
      </c>
      <c r="J58">
        <f t="shared" si="8"/>
        <v>2000</v>
      </c>
      <c r="K58">
        <f t="shared" si="8"/>
        <v>2000</v>
      </c>
      <c r="L58">
        <f t="shared" si="8"/>
        <v>2000</v>
      </c>
      <c r="M58">
        <f t="shared" si="8"/>
        <v>2000</v>
      </c>
      <c r="N58">
        <f t="shared" si="8"/>
        <v>2000</v>
      </c>
      <c r="O58">
        <f t="shared" si="8"/>
        <v>2000</v>
      </c>
      <c r="P58">
        <f t="shared" si="8"/>
        <v>2000</v>
      </c>
      <c r="Q58">
        <f t="shared" si="8"/>
        <v>2000</v>
      </c>
      <c r="R58">
        <f t="shared" si="8"/>
        <v>2000</v>
      </c>
      <c r="S58">
        <f t="shared" si="8"/>
        <v>2000</v>
      </c>
      <c r="T58">
        <f t="shared" si="8"/>
        <v>2000</v>
      </c>
      <c r="AA58" s="4">
        <f t="shared" si="5"/>
        <v>802.50399999999991</v>
      </c>
      <c r="AB58" s="4">
        <f t="shared" si="5"/>
        <v>895.57599999999991</v>
      </c>
      <c r="AC58" s="4">
        <f t="shared" si="5"/>
        <v>877.84799999999984</v>
      </c>
      <c r="AD58" s="4">
        <f t="shared" si="5"/>
        <v>1037.4000000000001</v>
      </c>
      <c r="AE58" s="4">
        <f t="shared" si="5"/>
        <v>1161.4960000000001</v>
      </c>
      <c r="AF58" s="4">
        <f t="shared" si="5"/>
        <v>1086.152</v>
      </c>
      <c r="AG58" s="4">
        <f t="shared" si="5"/>
        <v>939.89599999999984</v>
      </c>
      <c r="AH58" s="4">
        <f t="shared" si="5"/>
        <v>922.16800000000001</v>
      </c>
      <c r="AI58" s="4">
        <f t="shared" si="5"/>
        <v>904.43999999999994</v>
      </c>
      <c r="AJ58" s="4">
        <f t="shared" si="5"/>
        <v>1418.5520000000001</v>
      </c>
      <c r="AK58" s="4">
        <f t="shared" si="5"/>
        <v>886.71199999999988</v>
      </c>
      <c r="AL58" s="4">
        <f t="shared" si="5"/>
        <v>784.77599999999995</v>
      </c>
      <c r="AM58" s="6">
        <f t="shared" si="6"/>
        <v>11717.519999999999</v>
      </c>
      <c r="AO58" s="6">
        <f t="shared" si="7"/>
        <v>13808.400000000001</v>
      </c>
    </row>
    <row r="59" spans="1:41" x14ac:dyDescent="0.25">
      <c r="A59">
        <v>76348</v>
      </c>
      <c r="I59">
        <f t="shared" si="8"/>
        <v>2000</v>
      </c>
      <c r="J59">
        <f t="shared" si="8"/>
        <v>2000</v>
      </c>
      <c r="K59">
        <f t="shared" si="8"/>
        <v>2000</v>
      </c>
      <c r="L59">
        <f t="shared" si="8"/>
        <v>2000</v>
      </c>
      <c r="M59">
        <f t="shared" si="8"/>
        <v>2000</v>
      </c>
      <c r="N59">
        <f t="shared" si="8"/>
        <v>2000</v>
      </c>
      <c r="O59">
        <f t="shared" si="8"/>
        <v>2000</v>
      </c>
      <c r="P59">
        <f t="shared" si="8"/>
        <v>2000</v>
      </c>
      <c r="Q59">
        <f t="shared" si="8"/>
        <v>2000</v>
      </c>
      <c r="R59">
        <f t="shared" si="8"/>
        <v>2000</v>
      </c>
      <c r="S59">
        <f t="shared" si="8"/>
        <v>2000</v>
      </c>
      <c r="T59">
        <f t="shared" si="8"/>
        <v>2000</v>
      </c>
      <c r="AA59" s="4">
        <f t="shared" si="5"/>
        <v>2125.4560000000001</v>
      </c>
      <c r="AB59" s="4">
        <f t="shared" si="5"/>
        <v>1972.5520000000001</v>
      </c>
      <c r="AC59" s="4">
        <f t="shared" si="5"/>
        <v>1879.48</v>
      </c>
      <c r="AD59" s="4">
        <f t="shared" si="5"/>
        <v>1919.3680000000002</v>
      </c>
      <c r="AE59" s="4">
        <f t="shared" si="5"/>
        <v>2158.6959999999999</v>
      </c>
      <c r="AF59" s="4">
        <f t="shared" si="5"/>
        <v>2171.9919999999997</v>
      </c>
      <c r="AG59" s="4">
        <f t="shared" si="5"/>
        <v>2291.6559999999999</v>
      </c>
      <c r="AH59" s="4">
        <f t="shared" si="5"/>
        <v>1906.0720000000001</v>
      </c>
      <c r="AI59" s="4">
        <f t="shared" si="5"/>
        <v>1739.8720000000001</v>
      </c>
      <c r="AJ59" s="4">
        <f t="shared" si="5"/>
        <v>1806.3520000000001</v>
      </c>
      <c r="AK59" s="4">
        <f t="shared" si="5"/>
        <v>1779.76</v>
      </c>
      <c r="AL59" s="4">
        <f t="shared" si="5"/>
        <v>2138.752</v>
      </c>
      <c r="AM59" s="6">
        <f t="shared" si="6"/>
        <v>23890.007999999998</v>
      </c>
      <c r="AO59" s="6">
        <f t="shared" si="7"/>
        <v>29144.856</v>
      </c>
    </row>
    <row r="60" spans="1:41" x14ac:dyDescent="0.25">
      <c r="A60">
        <v>77432</v>
      </c>
      <c r="I60">
        <f t="shared" si="8"/>
        <v>2000</v>
      </c>
      <c r="J60">
        <f t="shared" si="8"/>
        <v>2000</v>
      </c>
      <c r="K60">
        <f t="shared" si="8"/>
        <v>2000</v>
      </c>
      <c r="L60">
        <f t="shared" si="8"/>
        <v>2000</v>
      </c>
      <c r="M60">
        <f t="shared" si="8"/>
        <v>2000</v>
      </c>
      <c r="N60">
        <f t="shared" si="8"/>
        <v>2000</v>
      </c>
      <c r="O60">
        <f t="shared" si="8"/>
        <v>2000</v>
      </c>
      <c r="P60">
        <f t="shared" si="8"/>
        <v>2000</v>
      </c>
      <c r="Q60">
        <f t="shared" si="8"/>
        <v>2000</v>
      </c>
      <c r="R60">
        <f t="shared" si="8"/>
        <v>2000</v>
      </c>
      <c r="S60">
        <f t="shared" si="8"/>
        <v>2000</v>
      </c>
      <c r="T60">
        <f t="shared" si="8"/>
        <v>2000</v>
      </c>
      <c r="AA60" s="4">
        <f t="shared" si="5"/>
        <v>1188.088</v>
      </c>
      <c r="AB60" s="4">
        <f t="shared" si="5"/>
        <v>1134.904</v>
      </c>
      <c r="AC60" s="4">
        <f t="shared" si="5"/>
        <v>1261.2160000000001</v>
      </c>
      <c r="AD60" s="4">
        <f t="shared" si="5"/>
        <v>1274.5119999999999</v>
      </c>
      <c r="AE60" s="4">
        <f t="shared" si="5"/>
        <v>1460.6560000000002</v>
      </c>
      <c r="AF60" s="4">
        <f t="shared" si="5"/>
        <v>1460.6560000000002</v>
      </c>
      <c r="AG60" s="4">
        <f t="shared" si="5"/>
        <v>1374.232</v>
      </c>
      <c r="AH60" s="4">
        <f t="shared" si="5"/>
        <v>1380.88</v>
      </c>
      <c r="AI60" s="4">
        <f t="shared" si="5"/>
        <v>1454.008</v>
      </c>
      <c r="AJ60" s="4">
        <f t="shared" si="5"/>
        <v>1620.2080000000001</v>
      </c>
      <c r="AK60" s="4">
        <f t="shared" si="5"/>
        <v>1533.7840000000001</v>
      </c>
      <c r="AL60" s="4">
        <f t="shared" si="5"/>
        <v>1327.6959999999999</v>
      </c>
      <c r="AM60" s="6">
        <f t="shared" si="6"/>
        <v>16470.84</v>
      </c>
      <c r="AO60" s="6">
        <f t="shared" si="7"/>
        <v>19797.240000000002</v>
      </c>
    </row>
    <row r="61" spans="1:41" x14ac:dyDescent="0.25">
      <c r="A61">
        <v>79126</v>
      </c>
      <c r="I61">
        <f t="shared" si="8"/>
        <v>2000</v>
      </c>
      <c r="J61">
        <f t="shared" si="8"/>
        <v>2000</v>
      </c>
      <c r="K61">
        <f t="shared" si="8"/>
        <v>2000</v>
      </c>
      <c r="L61">
        <f t="shared" si="8"/>
        <v>2000</v>
      </c>
      <c r="M61">
        <f t="shared" si="8"/>
        <v>2000</v>
      </c>
      <c r="N61">
        <f t="shared" si="8"/>
        <v>2000</v>
      </c>
      <c r="O61">
        <f t="shared" si="8"/>
        <v>2000</v>
      </c>
      <c r="P61">
        <f t="shared" si="8"/>
        <v>2000</v>
      </c>
      <c r="Q61">
        <f t="shared" si="8"/>
        <v>2000</v>
      </c>
      <c r="R61">
        <f t="shared" si="8"/>
        <v>2000</v>
      </c>
      <c r="S61">
        <f t="shared" si="8"/>
        <v>2000</v>
      </c>
      <c r="T61">
        <f t="shared" si="8"/>
        <v>2000</v>
      </c>
      <c r="AA61" s="4">
        <f t="shared" si="5"/>
        <v>749.31999999999994</v>
      </c>
      <c r="AB61" s="4">
        <f t="shared" si="5"/>
        <v>793.64</v>
      </c>
      <c r="AC61" s="4">
        <f t="shared" si="5"/>
        <v>988.64800000000002</v>
      </c>
      <c r="AD61" s="4">
        <f t="shared" si="5"/>
        <v>944.32799999999986</v>
      </c>
      <c r="AE61" s="4">
        <f t="shared" si="5"/>
        <v>970.92</v>
      </c>
      <c r="AF61" s="4">
        <f t="shared" si="5"/>
        <v>882.27999999999986</v>
      </c>
      <c r="AG61" s="4">
        <f t="shared" si="5"/>
        <v>820.23199999999986</v>
      </c>
      <c r="AH61" s="4">
        <f t="shared" si="5"/>
        <v>864.55200000000002</v>
      </c>
      <c r="AI61" s="4">
        <f t="shared" si="5"/>
        <v>908.87199999999996</v>
      </c>
      <c r="AJ61" s="4">
        <f t="shared" si="5"/>
        <v>1077.288</v>
      </c>
      <c r="AK61" s="4">
        <f t="shared" si="5"/>
        <v>997.51199999999983</v>
      </c>
      <c r="AL61" s="4">
        <f t="shared" si="5"/>
        <v>802.50399999999991</v>
      </c>
      <c r="AM61" s="6">
        <f t="shared" si="6"/>
        <v>10800.096000000001</v>
      </c>
      <c r="AO61" s="6">
        <f t="shared" si="7"/>
        <v>12652.512000000001</v>
      </c>
    </row>
    <row r="62" spans="1:41" x14ac:dyDescent="0.25">
      <c r="A62">
        <v>81319</v>
      </c>
      <c r="I62">
        <f t="shared" si="8"/>
        <v>2000</v>
      </c>
      <c r="J62">
        <f t="shared" si="8"/>
        <v>2000</v>
      </c>
      <c r="K62">
        <f t="shared" si="8"/>
        <v>2000</v>
      </c>
      <c r="L62">
        <f t="shared" si="8"/>
        <v>2000</v>
      </c>
      <c r="M62">
        <f t="shared" si="8"/>
        <v>2000</v>
      </c>
      <c r="N62">
        <f t="shared" si="8"/>
        <v>2000</v>
      </c>
      <c r="O62">
        <f t="shared" si="8"/>
        <v>2000</v>
      </c>
      <c r="P62">
        <f t="shared" si="8"/>
        <v>2000</v>
      </c>
      <c r="Q62">
        <f t="shared" si="8"/>
        <v>2000</v>
      </c>
      <c r="R62">
        <f t="shared" si="8"/>
        <v>2000</v>
      </c>
      <c r="S62">
        <f t="shared" si="8"/>
        <v>2000</v>
      </c>
      <c r="T62">
        <f t="shared" si="8"/>
        <v>2000</v>
      </c>
      <c r="AA62" s="4">
        <f t="shared" si="5"/>
        <v>815.8</v>
      </c>
      <c r="AB62" s="4">
        <f t="shared" si="5"/>
        <v>842.39199999999994</v>
      </c>
      <c r="AC62" s="4">
        <f t="shared" si="5"/>
        <v>955.40800000000002</v>
      </c>
      <c r="AD62" s="4">
        <f t="shared" si="5"/>
        <v>1148.2</v>
      </c>
      <c r="AE62" s="4">
        <f t="shared" si="5"/>
        <v>1221.328</v>
      </c>
      <c r="AF62" s="4">
        <f t="shared" si="5"/>
        <v>1141.5520000000001</v>
      </c>
      <c r="AG62" s="4">
        <f t="shared" si="5"/>
        <v>995.29599999999994</v>
      </c>
      <c r="AH62" s="4">
        <f t="shared" si="5"/>
        <v>935.46399999999983</v>
      </c>
      <c r="AI62" s="4">
        <f t="shared" si="5"/>
        <v>922.16800000000001</v>
      </c>
      <c r="AJ62" s="4">
        <f t="shared" si="5"/>
        <v>1041.8320000000001</v>
      </c>
      <c r="AK62" s="4">
        <f t="shared" si="5"/>
        <v>1055.1279999999999</v>
      </c>
      <c r="AL62" s="4">
        <f t="shared" si="5"/>
        <v>915.51999999999987</v>
      </c>
      <c r="AM62" s="6">
        <f t="shared" si="6"/>
        <v>11990.088000000002</v>
      </c>
      <c r="AO62" s="6">
        <f t="shared" si="7"/>
        <v>14151.816000000001</v>
      </c>
    </row>
    <row r="63" spans="1:41" x14ac:dyDescent="0.25">
      <c r="A63">
        <v>90501</v>
      </c>
      <c r="I63">
        <f t="shared" si="8"/>
        <v>2000</v>
      </c>
      <c r="J63">
        <f t="shared" si="8"/>
        <v>2000</v>
      </c>
      <c r="K63">
        <f t="shared" si="8"/>
        <v>2000</v>
      </c>
      <c r="L63">
        <f t="shared" si="8"/>
        <v>2000</v>
      </c>
      <c r="M63">
        <f t="shared" si="8"/>
        <v>2000</v>
      </c>
      <c r="N63">
        <f t="shared" si="8"/>
        <v>2000</v>
      </c>
      <c r="O63">
        <f t="shared" si="8"/>
        <v>2000</v>
      </c>
      <c r="P63">
        <f t="shared" si="8"/>
        <v>2000</v>
      </c>
      <c r="Q63">
        <f t="shared" si="8"/>
        <v>2000</v>
      </c>
      <c r="R63">
        <f t="shared" si="8"/>
        <v>2000</v>
      </c>
      <c r="S63">
        <f t="shared" si="8"/>
        <v>2000</v>
      </c>
      <c r="T63">
        <f t="shared" si="8"/>
        <v>2000</v>
      </c>
      <c r="AA63" s="4">
        <f t="shared" si="5"/>
        <v>1533.7840000000001</v>
      </c>
      <c r="AB63" s="4">
        <f t="shared" si="5"/>
        <v>1586.9680000000001</v>
      </c>
      <c r="AC63" s="4">
        <f t="shared" si="5"/>
        <v>1746.52</v>
      </c>
      <c r="AD63" s="4">
        <f t="shared" si="5"/>
        <v>1706.6320000000001</v>
      </c>
      <c r="AE63" s="4">
        <f t="shared" si="5"/>
        <v>1906.0720000000001</v>
      </c>
      <c r="AF63" s="4">
        <f t="shared" si="5"/>
        <v>1866.184</v>
      </c>
      <c r="AG63" s="4">
        <f t="shared" si="5"/>
        <v>1706.6320000000001</v>
      </c>
      <c r="AH63" s="4">
        <f t="shared" si="5"/>
        <v>1600.2640000000001</v>
      </c>
      <c r="AI63" s="4">
        <f t="shared" si="5"/>
        <v>1573.672</v>
      </c>
      <c r="AJ63" s="4">
        <f t="shared" si="5"/>
        <v>1932.664</v>
      </c>
      <c r="AK63" s="4">
        <f t="shared" si="5"/>
        <v>2092.2159999999999</v>
      </c>
      <c r="AL63" s="4">
        <f t="shared" si="5"/>
        <v>1813</v>
      </c>
      <c r="AM63" s="6">
        <f t="shared" si="6"/>
        <v>21064.608</v>
      </c>
      <c r="AO63" s="6">
        <f t="shared" si="7"/>
        <v>25585.056</v>
      </c>
    </row>
    <row r="64" spans="1:41" x14ac:dyDescent="0.25">
      <c r="A64">
        <v>90715</v>
      </c>
      <c r="I64">
        <f t="shared" si="8"/>
        <v>2000</v>
      </c>
      <c r="J64">
        <f t="shared" si="8"/>
        <v>2000</v>
      </c>
      <c r="K64">
        <f t="shared" si="8"/>
        <v>2000</v>
      </c>
      <c r="L64">
        <f t="shared" si="8"/>
        <v>2000</v>
      </c>
      <c r="M64">
        <f t="shared" si="8"/>
        <v>2000</v>
      </c>
      <c r="N64">
        <f t="shared" si="8"/>
        <v>2000</v>
      </c>
      <c r="O64">
        <f t="shared" si="8"/>
        <v>2000</v>
      </c>
      <c r="P64">
        <f t="shared" si="8"/>
        <v>2000</v>
      </c>
      <c r="Q64">
        <f t="shared" si="8"/>
        <v>2000</v>
      </c>
      <c r="R64">
        <f t="shared" si="8"/>
        <v>2000</v>
      </c>
      <c r="S64">
        <f t="shared" si="8"/>
        <v>2000</v>
      </c>
      <c r="T64">
        <f t="shared" si="8"/>
        <v>2000</v>
      </c>
      <c r="AA64" s="4">
        <f t="shared" si="5"/>
        <v>1567.0240000000001</v>
      </c>
      <c r="AB64" s="4">
        <f t="shared" si="5"/>
        <v>1500.5440000000001</v>
      </c>
      <c r="AC64" s="4">
        <f t="shared" si="5"/>
        <v>1527.136</v>
      </c>
      <c r="AD64" s="4">
        <f t="shared" si="5"/>
        <v>1334.3440000000001</v>
      </c>
      <c r="AE64" s="4">
        <f t="shared" si="5"/>
        <v>1480.6000000000001</v>
      </c>
      <c r="AF64" s="4">
        <f t="shared" si="5"/>
        <v>1467.3040000000001</v>
      </c>
      <c r="AG64" s="4">
        <f t="shared" si="5"/>
        <v>1487.248</v>
      </c>
      <c r="AH64" s="4">
        <f t="shared" si="5"/>
        <v>1613.5600000000002</v>
      </c>
      <c r="AI64" s="4">
        <f t="shared" si="5"/>
        <v>1806.3520000000001</v>
      </c>
      <c r="AJ64" s="4">
        <f t="shared" si="5"/>
        <v>1926.0160000000001</v>
      </c>
      <c r="AK64" s="4">
        <f t="shared" si="5"/>
        <v>1919.3680000000002</v>
      </c>
      <c r="AL64" s="4">
        <f t="shared" si="5"/>
        <v>1586.9680000000001</v>
      </c>
      <c r="AM64" s="6">
        <f t="shared" si="6"/>
        <v>19216.464</v>
      </c>
      <c r="AO64" s="6">
        <f t="shared" si="7"/>
        <v>23256.528000000002</v>
      </c>
    </row>
    <row r="65" spans="1:46" x14ac:dyDescent="0.25">
      <c r="A65">
        <v>93439</v>
      </c>
      <c r="I65">
        <f t="shared" si="8"/>
        <v>2000</v>
      </c>
      <c r="J65">
        <f t="shared" si="8"/>
        <v>2000</v>
      </c>
      <c r="K65">
        <f t="shared" si="8"/>
        <v>2000</v>
      </c>
      <c r="L65">
        <f t="shared" si="8"/>
        <v>2000</v>
      </c>
      <c r="M65">
        <f t="shared" si="8"/>
        <v>2000</v>
      </c>
      <c r="N65">
        <f t="shared" si="8"/>
        <v>2000</v>
      </c>
      <c r="O65">
        <f t="shared" si="8"/>
        <v>2000</v>
      </c>
      <c r="P65">
        <f t="shared" si="8"/>
        <v>2000</v>
      </c>
      <c r="Q65">
        <f t="shared" si="8"/>
        <v>2000</v>
      </c>
      <c r="R65">
        <f t="shared" si="8"/>
        <v>2000</v>
      </c>
      <c r="S65">
        <f t="shared" si="8"/>
        <v>2000</v>
      </c>
      <c r="T65">
        <f t="shared" si="8"/>
        <v>2000</v>
      </c>
      <c r="AA65" s="4">
        <f t="shared" si="5"/>
        <v>1287.808</v>
      </c>
      <c r="AB65" s="4">
        <f t="shared" si="5"/>
        <v>1267.864</v>
      </c>
      <c r="AC65" s="4">
        <f t="shared" si="5"/>
        <v>1261.2160000000001</v>
      </c>
      <c r="AD65" s="4">
        <f t="shared" si="5"/>
        <v>1201.384</v>
      </c>
      <c r="AE65" s="4">
        <f t="shared" si="5"/>
        <v>1387.528</v>
      </c>
      <c r="AF65" s="4">
        <f t="shared" si="5"/>
        <v>1387.528</v>
      </c>
      <c r="AG65" s="4">
        <f t="shared" si="5"/>
        <v>1307.752</v>
      </c>
      <c r="AH65" s="4">
        <f t="shared" si="5"/>
        <v>1347.64</v>
      </c>
      <c r="AI65" s="4">
        <f t="shared" si="5"/>
        <v>1254.568</v>
      </c>
      <c r="AJ65" s="4">
        <f t="shared" si="5"/>
        <v>1407.472</v>
      </c>
      <c r="AK65" s="4">
        <f t="shared" si="5"/>
        <v>1407.472</v>
      </c>
      <c r="AL65" s="4">
        <f t="shared" si="5"/>
        <v>1321.048</v>
      </c>
      <c r="AM65" s="6">
        <f t="shared" si="6"/>
        <v>15839.279999999999</v>
      </c>
      <c r="AO65" s="6">
        <f t="shared" si="7"/>
        <v>19001.52</v>
      </c>
    </row>
    <row r="66" spans="1:46" x14ac:dyDescent="0.25">
      <c r="A66">
        <v>94407</v>
      </c>
      <c r="I66">
        <f t="shared" si="8"/>
        <v>2000</v>
      </c>
      <c r="J66">
        <f t="shared" si="8"/>
        <v>2000</v>
      </c>
      <c r="K66">
        <f t="shared" si="8"/>
        <v>2000</v>
      </c>
      <c r="L66">
        <f t="shared" si="8"/>
        <v>2000</v>
      </c>
      <c r="M66">
        <f t="shared" si="8"/>
        <v>2000</v>
      </c>
      <c r="N66">
        <f t="shared" si="8"/>
        <v>2000</v>
      </c>
      <c r="O66">
        <f t="shared" si="8"/>
        <v>2000</v>
      </c>
      <c r="P66">
        <f t="shared" si="8"/>
        <v>2000</v>
      </c>
      <c r="Q66">
        <f t="shared" si="8"/>
        <v>2000</v>
      </c>
      <c r="R66">
        <f t="shared" si="8"/>
        <v>2000</v>
      </c>
      <c r="S66">
        <f t="shared" si="8"/>
        <v>2000</v>
      </c>
      <c r="T66">
        <f t="shared" si="8"/>
        <v>2000</v>
      </c>
      <c r="AA66" s="4">
        <f t="shared" si="5"/>
        <v>928.81599999999992</v>
      </c>
      <c r="AB66" s="4">
        <f t="shared" si="5"/>
        <v>955.40800000000002</v>
      </c>
      <c r="AC66" s="4">
        <f t="shared" si="5"/>
        <v>1048.48</v>
      </c>
      <c r="AD66" s="4">
        <f t="shared" si="5"/>
        <v>1128.2560000000001</v>
      </c>
      <c r="AE66" s="4">
        <f t="shared" si="5"/>
        <v>1314.4</v>
      </c>
      <c r="AF66" s="4">
        <f t="shared" si="5"/>
        <v>1301.104</v>
      </c>
      <c r="AG66" s="4">
        <f t="shared" si="5"/>
        <v>1114.96</v>
      </c>
      <c r="AH66" s="4">
        <f t="shared" si="5"/>
        <v>1021.888</v>
      </c>
      <c r="AI66" s="4">
        <f t="shared" si="5"/>
        <v>922.16800000000001</v>
      </c>
      <c r="AJ66" s="4">
        <f t="shared" si="5"/>
        <v>1061.7760000000001</v>
      </c>
      <c r="AK66" s="4">
        <f t="shared" si="5"/>
        <v>968.70399999999984</v>
      </c>
      <c r="AL66" s="4">
        <f t="shared" si="5"/>
        <v>875.63199999999995</v>
      </c>
      <c r="AM66" s="6">
        <f t="shared" si="6"/>
        <v>12641.592000000001</v>
      </c>
      <c r="AO66" s="6">
        <f t="shared" si="7"/>
        <v>14972.664000000001</v>
      </c>
    </row>
    <row r="67" spans="1:46" x14ac:dyDescent="0.25">
      <c r="A67">
        <v>95411</v>
      </c>
      <c r="I67">
        <f t="shared" si="8"/>
        <v>2000</v>
      </c>
      <c r="J67">
        <f t="shared" si="8"/>
        <v>2000</v>
      </c>
      <c r="K67">
        <f t="shared" si="8"/>
        <v>2000</v>
      </c>
      <c r="L67">
        <f t="shared" si="8"/>
        <v>2000</v>
      </c>
      <c r="M67">
        <f t="shared" si="8"/>
        <v>2000</v>
      </c>
      <c r="N67">
        <f t="shared" si="8"/>
        <v>2000</v>
      </c>
      <c r="O67">
        <f t="shared" si="8"/>
        <v>2000</v>
      </c>
      <c r="P67">
        <f t="shared" si="8"/>
        <v>2000</v>
      </c>
      <c r="Q67">
        <f t="shared" si="8"/>
        <v>2000</v>
      </c>
      <c r="R67">
        <f t="shared" si="8"/>
        <v>2000</v>
      </c>
      <c r="S67">
        <f t="shared" si="8"/>
        <v>2000</v>
      </c>
      <c r="T67">
        <f t="shared" si="8"/>
        <v>2000</v>
      </c>
      <c r="AA67" s="4">
        <f t="shared" si="5"/>
        <v>3559.2079999999996</v>
      </c>
      <c r="AB67" s="4">
        <f t="shared" si="5"/>
        <v>3452.8399999999997</v>
      </c>
      <c r="AC67" s="4">
        <f t="shared" si="5"/>
        <v>3745.3519999999999</v>
      </c>
      <c r="AD67" s="4">
        <f t="shared" si="5"/>
        <v>3594.6639999999998</v>
      </c>
      <c r="AE67" s="4">
        <f t="shared" si="5"/>
        <v>3887.1759999999999</v>
      </c>
      <c r="AF67" s="4">
        <f t="shared" si="5"/>
        <v>3709.8959999999997</v>
      </c>
      <c r="AG67" s="4">
        <f t="shared" si="5"/>
        <v>3470.5679999999998</v>
      </c>
      <c r="AH67" s="4">
        <f t="shared" si="5"/>
        <v>3284.424</v>
      </c>
      <c r="AI67" s="4">
        <f t="shared" si="5"/>
        <v>3107.1439999999998</v>
      </c>
      <c r="AJ67" s="4">
        <f t="shared" si="5"/>
        <v>3452.8399999999997</v>
      </c>
      <c r="AK67" s="4">
        <f t="shared" si="5"/>
        <v>3213.5119999999997</v>
      </c>
      <c r="AL67" s="4">
        <f t="shared" si="5"/>
        <v>2752.5839999999998</v>
      </c>
      <c r="AM67" s="6">
        <f t="shared" si="6"/>
        <v>41230.207999999999</v>
      </c>
      <c r="AO67" s="6">
        <f t="shared" si="7"/>
        <v>50992.256000000001</v>
      </c>
    </row>
    <row r="68" spans="1:46" x14ac:dyDescent="0.25">
      <c r="T68">
        <f>SUM(I38:T67)</f>
        <v>720000</v>
      </c>
      <c r="AO68" s="2"/>
      <c r="AP68" s="2"/>
      <c r="AQ68" s="2" t="s">
        <v>150</v>
      </c>
      <c r="AR68" s="2" t="s">
        <v>75</v>
      </c>
      <c r="AS68" t="s">
        <v>151</v>
      </c>
      <c r="AT68" s="9" t="s">
        <v>75</v>
      </c>
    </row>
    <row r="69" spans="1:46" x14ac:dyDescent="0.25">
      <c r="AE69" t="s">
        <v>152</v>
      </c>
      <c r="AO69" s="3" t="s">
        <v>112</v>
      </c>
      <c r="AP69" s="3" t="s">
        <v>153</v>
      </c>
      <c r="AQ69" s="3" t="s">
        <v>154</v>
      </c>
      <c r="AR69" s="2" t="s">
        <v>155</v>
      </c>
      <c r="AS69" s="2" t="s">
        <v>156</v>
      </c>
      <c r="AT69" s="9" t="s">
        <v>157</v>
      </c>
    </row>
    <row r="70" spans="1:46" x14ac:dyDescent="0.25">
      <c r="AA70" s="2">
        <v>2019</v>
      </c>
      <c r="AB70" s="2">
        <v>2019</v>
      </c>
      <c r="AC70" s="2">
        <v>2019</v>
      </c>
      <c r="AD70" s="2">
        <v>2019</v>
      </c>
      <c r="AE70" s="2">
        <v>2019</v>
      </c>
      <c r="AF70" s="2">
        <v>2019</v>
      </c>
      <c r="AG70" s="2">
        <v>2018</v>
      </c>
      <c r="AH70" s="2">
        <v>2018</v>
      </c>
      <c r="AI70" s="2">
        <v>2018</v>
      </c>
      <c r="AJ70" s="2">
        <v>2018</v>
      </c>
      <c r="AK70" s="2">
        <v>2018</v>
      </c>
      <c r="AL70" s="2">
        <v>2018</v>
      </c>
      <c r="AO70" s="3" t="s">
        <v>116</v>
      </c>
      <c r="AP70" s="3" t="s">
        <v>158</v>
      </c>
      <c r="AQ70" s="3" t="s">
        <v>159</v>
      </c>
      <c r="AR70" s="2" t="s">
        <v>160</v>
      </c>
      <c r="AS70" s="2" t="s">
        <v>161</v>
      </c>
      <c r="AT70" s="9" t="s">
        <v>140</v>
      </c>
    </row>
    <row r="71" spans="1:46" x14ac:dyDescent="0.25">
      <c r="I71" t="s">
        <v>162</v>
      </c>
      <c r="AA71" s="2" t="s">
        <v>117</v>
      </c>
      <c r="AB71" s="2" t="s">
        <v>118</v>
      </c>
      <c r="AC71" s="2" t="s">
        <v>119</v>
      </c>
      <c r="AD71" s="2" t="s">
        <v>120</v>
      </c>
      <c r="AE71" s="2" t="s">
        <v>121</v>
      </c>
      <c r="AF71" s="2" t="s">
        <v>122</v>
      </c>
      <c r="AG71" s="2" t="s">
        <v>123</v>
      </c>
      <c r="AH71" s="2" t="s">
        <v>124</v>
      </c>
      <c r="AI71" s="2" t="s">
        <v>125</v>
      </c>
      <c r="AJ71" s="2" t="s">
        <v>126</v>
      </c>
      <c r="AK71" s="2" t="s">
        <v>127</v>
      </c>
      <c r="AL71" s="2" t="s">
        <v>128</v>
      </c>
      <c r="AM71" t="s">
        <v>142</v>
      </c>
      <c r="AO71" s="2" t="s">
        <v>163</v>
      </c>
      <c r="AP71" s="2" t="s">
        <v>164</v>
      </c>
      <c r="AQ71" s="2" t="s">
        <v>25</v>
      </c>
      <c r="AR71" s="2" t="s">
        <v>25</v>
      </c>
      <c r="AS71" s="2" t="s">
        <v>25</v>
      </c>
      <c r="AT71" s="2" t="s">
        <v>25</v>
      </c>
    </row>
    <row r="72" spans="1:46" x14ac:dyDescent="0.25">
      <c r="A72">
        <v>9138</v>
      </c>
      <c r="I72">
        <v>41.3</v>
      </c>
      <c r="J72">
        <v>40.299999999999997</v>
      </c>
      <c r="K72">
        <v>56</v>
      </c>
      <c r="L72">
        <v>58.2</v>
      </c>
      <c r="M72">
        <v>57.2</v>
      </c>
      <c r="N72">
        <v>55.6</v>
      </c>
      <c r="O72">
        <v>51.2</v>
      </c>
      <c r="P72">
        <v>44.5</v>
      </c>
      <c r="Q72">
        <v>46</v>
      </c>
      <c r="R72">
        <v>45</v>
      </c>
      <c r="S72">
        <v>47.6</v>
      </c>
      <c r="T72">
        <v>45</v>
      </c>
      <c r="V72" t="s">
        <v>165</v>
      </c>
      <c r="AA72" s="4">
        <f>I72*$Y$73+IF(I104&lt;I4,I104*$Y$74+(I4-I104)*$Y$75,I104*$Y$74)</f>
        <v>1707.5039999999999</v>
      </c>
      <c r="AB72" s="4">
        <f t="shared" ref="AB72:AL87" si="9">J72*$Y$73+IF(J104&lt;J4,J104*$Y$74+(J4-J104)*$Y$75,J104*$Y$74)</f>
        <v>1691.6639999999998</v>
      </c>
      <c r="AC72" s="4">
        <f t="shared" si="9"/>
        <v>2115.904</v>
      </c>
      <c r="AD72" s="4">
        <f t="shared" si="9"/>
        <v>2461.3440000000001</v>
      </c>
      <c r="AE72" s="4">
        <f t="shared" si="9"/>
        <v>2546.7840000000001</v>
      </c>
      <c r="AF72" s="4">
        <f t="shared" si="9"/>
        <v>2393.1519999999996</v>
      </c>
      <c r="AG72" s="4">
        <f t="shared" si="9"/>
        <v>1985.856</v>
      </c>
      <c r="AH72" s="4">
        <f t="shared" si="9"/>
        <v>1805.4559999999999</v>
      </c>
      <c r="AI72" s="4">
        <f t="shared" si="9"/>
        <v>1923.7439999999999</v>
      </c>
      <c r="AJ72" s="4">
        <f t="shared" si="9"/>
        <v>2245.5039999999999</v>
      </c>
      <c r="AK72" s="4">
        <f t="shared" si="9"/>
        <v>2246.1759999999999</v>
      </c>
      <c r="AL72" s="4">
        <f t="shared" si="9"/>
        <v>1928.16</v>
      </c>
      <c r="AM72" s="6">
        <f t="shared" ref="AM72:AM101" si="10">SUM(AA72:AL72)</f>
        <v>25051.248</v>
      </c>
      <c r="AN72" s="10"/>
      <c r="AO72" s="4">
        <f>E4</f>
        <v>186480</v>
      </c>
      <c r="AP72" s="11">
        <f>MAX(I72:T72)</f>
        <v>58.2</v>
      </c>
      <c r="AQ72" s="11">
        <f>AM104</f>
        <v>43.559938251837139</v>
      </c>
      <c r="AR72" s="11">
        <f>100*(AM72/AM38-1)</f>
        <v>15.57016572628147</v>
      </c>
      <c r="AS72" s="12">
        <f>100*SUM(I104:T104)/AO72</f>
        <v>31.526169026169025</v>
      </c>
      <c r="AT72" s="11">
        <f>100*(AO38/AM38-1)</f>
        <v>21.587818985446905</v>
      </c>
    </row>
    <row r="73" spans="1:46" x14ac:dyDescent="0.25">
      <c r="A73">
        <v>9266</v>
      </c>
      <c r="I73">
        <v>31.9</v>
      </c>
      <c r="J73">
        <v>33.1</v>
      </c>
      <c r="K73">
        <v>33.5</v>
      </c>
      <c r="L73">
        <v>34.5</v>
      </c>
      <c r="M73">
        <v>38.6</v>
      </c>
      <c r="N73">
        <v>34.299999999999997</v>
      </c>
      <c r="O73">
        <v>34.299999999999997</v>
      </c>
      <c r="P73">
        <v>31.4</v>
      </c>
      <c r="Q73">
        <v>40.299999999999997</v>
      </c>
      <c r="R73">
        <v>35.5</v>
      </c>
      <c r="S73">
        <v>35</v>
      </c>
      <c r="T73">
        <v>37.4</v>
      </c>
      <c r="V73" t="s">
        <v>166</v>
      </c>
      <c r="Y73" s="7">
        <v>7.46</v>
      </c>
      <c r="Z73" t="s">
        <v>167</v>
      </c>
      <c r="AA73" s="4">
        <f t="shared" ref="AA73:AL101" si="11">I73*$Y$73+IF(I105&lt;I5,I105*$Y$74+(I5-I105)*$Y$75,I105*$Y$74)</f>
        <v>945.86400000000003</v>
      </c>
      <c r="AB73" s="4">
        <f t="shared" si="9"/>
        <v>980.06399999999996</v>
      </c>
      <c r="AC73" s="4">
        <f t="shared" si="9"/>
        <v>1021.8479999999998</v>
      </c>
      <c r="AD73" s="4">
        <f t="shared" si="9"/>
        <v>997.17599999999993</v>
      </c>
      <c r="AE73" s="4">
        <f t="shared" si="9"/>
        <v>1097.568</v>
      </c>
      <c r="AF73" s="4">
        <f t="shared" si="9"/>
        <v>1024.3920000000001</v>
      </c>
      <c r="AG73" s="4">
        <f t="shared" si="9"/>
        <v>999.07199999999989</v>
      </c>
      <c r="AH73" s="4">
        <f t="shared" si="9"/>
        <v>963.26400000000001</v>
      </c>
      <c r="AI73" s="4">
        <f t="shared" si="9"/>
        <v>1094.1119999999999</v>
      </c>
      <c r="AJ73" s="4">
        <f t="shared" si="9"/>
        <v>1028.2080000000001</v>
      </c>
      <c r="AK73" s="4">
        <f t="shared" si="9"/>
        <v>1025.3519999999999</v>
      </c>
      <c r="AL73" s="4">
        <f t="shared" si="9"/>
        <v>1043.1119999999999</v>
      </c>
      <c r="AM73" s="6">
        <f t="shared" si="10"/>
        <v>12220.031999999997</v>
      </c>
      <c r="AN73" s="10"/>
      <c r="AO73" s="4">
        <f t="shared" ref="AO73:AO101" si="12">E5</f>
        <v>66000</v>
      </c>
      <c r="AP73" s="11">
        <f t="shared" ref="AP73:AP101" si="13">MAX(I73:T73)</f>
        <v>40.299999999999997</v>
      </c>
      <c r="AQ73" s="11">
        <f t="shared" ref="AQ73:AQ101" si="14">AM105</f>
        <v>21.641121769612894</v>
      </c>
      <c r="AR73" s="11">
        <f t="shared" ref="AR73:AR101" si="15">100*(AM73/AM39-1)</f>
        <v>46.751210514180322</v>
      </c>
      <c r="AS73" s="12">
        <f t="shared" ref="AS73:AS101" si="16">100*SUM(I105:T105)/AO73</f>
        <v>63.606060606060609</v>
      </c>
      <c r="AT73" s="11">
        <f t="shared" ref="AT73:AT101" si="17">100*(AO39/AM39-1)</f>
        <v>14.526170163707675</v>
      </c>
    </row>
    <row r="74" spans="1:46" x14ac:dyDescent="0.25">
      <c r="A74">
        <v>18923</v>
      </c>
      <c r="I74">
        <v>44.6</v>
      </c>
      <c r="J74">
        <v>49.9</v>
      </c>
      <c r="K74">
        <v>52.8</v>
      </c>
      <c r="L74">
        <v>56</v>
      </c>
      <c r="M74">
        <v>57.5</v>
      </c>
      <c r="N74">
        <v>50.9</v>
      </c>
      <c r="O74">
        <v>47</v>
      </c>
      <c r="P74">
        <v>43.2</v>
      </c>
      <c r="Q74">
        <v>39.200000000000003</v>
      </c>
      <c r="R74">
        <v>41.6</v>
      </c>
      <c r="S74">
        <v>46</v>
      </c>
      <c r="T74">
        <v>44</v>
      </c>
      <c r="V74" t="s">
        <v>147</v>
      </c>
      <c r="Y74" s="8">
        <v>0.16819999999999999</v>
      </c>
      <c r="Z74" t="s">
        <v>148</v>
      </c>
      <c r="AA74" s="4">
        <f t="shared" si="11"/>
        <v>2154.768</v>
      </c>
      <c r="AB74" s="4">
        <f t="shared" si="9"/>
        <v>2390.64</v>
      </c>
      <c r="AC74" s="4">
        <f t="shared" si="9"/>
        <v>2710.0319999999997</v>
      </c>
      <c r="AD74" s="4">
        <f t="shared" si="9"/>
        <v>2963.2799999999997</v>
      </c>
      <c r="AE74" s="4">
        <f t="shared" si="9"/>
        <v>3057.9359999999997</v>
      </c>
      <c r="AF74" s="4">
        <f t="shared" si="9"/>
        <v>2760.96</v>
      </c>
      <c r="AG74" s="4">
        <f t="shared" si="9"/>
        <v>2385.2159999999999</v>
      </c>
      <c r="AH74" s="4">
        <f t="shared" si="9"/>
        <v>2132.5920000000001</v>
      </c>
      <c r="AI74" s="4">
        <f t="shared" si="9"/>
        <v>1897.0560000000003</v>
      </c>
      <c r="AJ74" s="4">
        <f t="shared" si="9"/>
        <v>2178.1440000000002</v>
      </c>
      <c r="AK74" s="4">
        <f t="shared" si="9"/>
        <v>2318.7359999999999</v>
      </c>
      <c r="AL74" s="4">
        <f t="shared" si="9"/>
        <v>2276.9279999999999</v>
      </c>
      <c r="AM74" s="6">
        <f t="shared" si="10"/>
        <v>29226.288</v>
      </c>
      <c r="AN74" s="10"/>
      <c r="AO74" s="4">
        <f t="shared" si="12"/>
        <v>238800</v>
      </c>
      <c r="AP74" s="11">
        <f t="shared" si="13"/>
        <v>57.5</v>
      </c>
      <c r="AQ74" s="11">
        <f t="shared" si="14"/>
        <v>56.974928322409902</v>
      </c>
      <c r="AR74" s="11">
        <f t="shared" si="15"/>
        <v>6.3807743378293535</v>
      </c>
      <c r="AS74" s="12">
        <f t="shared" si="16"/>
        <v>23.982412060301506</v>
      </c>
      <c r="AT74" s="11">
        <f t="shared" si="17"/>
        <v>22.517296806205913</v>
      </c>
    </row>
    <row r="75" spans="1:46" x14ac:dyDescent="0.25">
      <c r="A75">
        <v>22293</v>
      </c>
      <c r="I75">
        <v>16.3</v>
      </c>
      <c r="J75">
        <v>14.8</v>
      </c>
      <c r="K75">
        <v>19.399999999999999</v>
      </c>
      <c r="L75">
        <v>14.3</v>
      </c>
      <c r="M75">
        <v>15.4</v>
      </c>
      <c r="N75">
        <v>13.4</v>
      </c>
      <c r="O75">
        <v>16.3</v>
      </c>
      <c r="P75">
        <v>13.9</v>
      </c>
      <c r="Q75">
        <v>13</v>
      </c>
      <c r="R75">
        <v>18</v>
      </c>
      <c r="S75">
        <v>16.7</v>
      </c>
      <c r="T75">
        <v>17.2</v>
      </c>
      <c r="V75" t="s">
        <v>149</v>
      </c>
      <c r="Y75" s="8">
        <v>8.4400000000000003E-2</v>
      </c>
      <c r="Z75" t="s">
        <v>148</v>
      </c>
      <c r="AA75" s="4">
        <f t="shared" si="11"/>
        <v>496.2</v>
      </c>
      <c r="AB75" s="4">
        <f t="shared" si="9"/>
        <v>416.73599999999999</v>
      </c>
      <c r="AC75" s="4">
        <f t="shared" si="9"/>
        <v>509.85599999999994</v>
      </c>
      <c r="AD75" s="4">
        <f t="shared" si="9"/>
        <v>413.88</v>
      </c>
      <c r="AE75" s="4">
        <f t="shared" si="9"/>
        <v>446.49599999999998</v>
      </c>
      <c r="AF75" s="4">
        <f t="shared" si="9"/>
        <v>414.81599999999997</v>
      </c>
      <c r="AG75" s="4">
        <f t="shared" si="9"/>
        <v>450.62400000000002</v>
      </c>
      <c r="AH75" s="4">
        <f t="shared" si="9"/>
        <v>437.928</v>
      </c>
      <c r="AI75" s="4">
        <f t="shared" si="9"/>
        <v>423.67200000000003</v>
      </c>
      <c r="AJ75" s="4">
        <f t="shared" si="9"/>
        <v>578.83199999999999</v>
      </c>
      <c r="AK75" s="4">
        <f t="shared" si="9"/>
        <v>573.43200000000002</v>
      </c>
      <c r="AL75" s="4">
        <f t="shared" si="9"/>
        <v>581.35199999999998</v>
      </c>
      <c r="AM75" s="6">
        <f t="shared" si="10"/>
        <v>5743.8239999999996</v>
      </c>
      <c r="AN75" s="10"/>
      <c r="AO75" s="4">
        <f t="shared" si="12"/>
        <v>32640</v>
      </c>
      <c r="AP75" s="11">
        <f t="shared" si="13"/>
        <v>19.399999999999999</v>
      </c>
      <c r="AQ75" s="11">
        <f t="shared" si="14"/>
        <v>23.767496453849859</v>
      </c>
      <c r="AR75" s="11">
        <f t="shared" si="15"/>
        <v>24.036527976449594</v>
      </c>
      <c r="AS75" s="12">
        <f t="shared" si="16"/>
        <v>57.8125</v>
      </c>
      <c r="AT75" s="11">
        <f t="shared" si="17"/>
        <v>5.3734684992847725</v>
      </c>
    </row>
    <row r="76" spans="1:46" x14ac:dyDescent="0.25">
      <c r="A76">
        <v>23790</v>
      </c>
      <c r="I76">
        <v>50.4</v>
      </c>
      <c r="J76">
        <v>54</v>
      </c>
      <c r="K76">
        <v>44.4</v>
      </c>
      <c r="L76">
        <v>51.8</v>
      </c>
      <c r="M76">
        <v>51.3</v>
      </c>
      <c r="N76">
        <v>38.799999999999997</v>
      </c>
      <c r="O76">
        <v>38.6</v>
      </c>
      <c r="P76">
        <v>36.700000000000003</v>
      </c>
      <c r="Q76">
        <v>39.799999999999997</v>
      </c>
      <c r="R76">
        <v>44.4</v>
      </c>
      <c r="S76">
        <v>46.3</v>
      </c>
      <c r="T76">
        <v>43.2</v>
      </c>
      <c r="AA76" s="4">
        <f t="shared" si="11"/>
        <v>1816.1999999999998</v>
      </c>
      <c r="AB76" s="4">
        <f t="shared" si="9"/>
        <v>1650.4079999999999</v>
      </c>
      <c r="AC76" s="4">
        <f t="shared" si="9"/>
        <v>1619.8799999999999</v>
      </c>
      <c r="AD76" s="4">
        <f t="shared" si="9"/>
        <v>1838.3759999999997</v>
      </c>
      <c r="AE76" s="4">
        <f t="shared" si="9"/>
        <v>1830.4560000000001</v>
      </c>
      <c r="AF76" s="4">
        <f t="shared" si="9"/>
        <v>1622.328</v>
      </c>
      <c r="AG76" s="4">
        <f t="shared" si="9"/>
        <v>1538.136</v>
      </c>
      <c r="AH76" s="4">
        <f t="shared" si="9"/>
        <v>1376.3760000000002</v>
      </c>
      <c r="AI76" s="4">
        <f t="shared" si="9"/>
        <v>1430.5439999999999</v>
      </c>
      <c r="AJ76" s="4">
        <f t="shared" si="9"/>
        <v>2040.192</v>
      </c>
      <c r="AK76" s="4">
        <f t="shared" si="9"/>
        <v>2196.8879999999999</v>
      </c>
      <c r="AL76" s="4">
        <f t="shared" si="9"/>
        <v>1828.752</v>
      </c>
      <c r="AM76" s="6">
        <f t="shared" si="10"/>
        <v>20788.536</v>
      </c>
      <c r="AN76" s="10"/>
      <c r="AO76" s="4">
        <f t="shared" si="12"/>
        <v>145020</v>
      </c>
      <c r="AP76" s="11">
        <f t="shared" si="13"/>
        <v>54</v>
      </c>
      <c r="AQ76" s="11">
        <f t="shared" si="14"/>
        <v>37.153780194064147</v>
      </c>
      <c r="AR76" s="11">
        <f t="shared" si="15"/>
        <v>21.695241012182343</v>
      </c>
      <c r="AS76" s="12">
        <f t="shared" si="16"/>
        <v>37.21555647496897</v>
      </c>
      <c r="AT76" s="11">
        <f t="shared" si="17"/>
        <v>20.403248806846076</v>
      </c>
    </row>
    <row r="77" spans="1:46" x14ac:dyDescent="0.25">
      <c r="A77">
        <v>29337</v>
      </c>
      <c r="I77">
        <v>49.4</v>
      </c>
      <c r="J77">
        <v>49.6</v>
      </c>
      <c r="K77">
        <v>54</v>
      </c>
      <c r="L77">
        <v>41.7</v>
      </c>
      <c r="M77">
        <v>46.5</v>
      </c>
      <c r="N77">
        <v>47.5</v>
      </c>
      <c r="O77">
        <v>47.2</v>
      </c>
      <c r="P77">
        <v>52</v>
      </c>
      <c r="Q77">
        <v>45.3</v>
      </c>
      <c r="R77">
        <v>48.7</v>
      </c>
      <c r="S77">
        <v>49.6</v>
      </c>
      <c r="T77">
        <v>51.3</v>
      </c>
      <c r="AA77" s="4">
        <f t="shared" si="11"/>
        <v>1820.616</v>
      </c>
      <c r="AB77" s="4">
        <f t="shared" si="9"/>
        <v>1707.3119999999999</v>
      </c>
      <c r="AC77" s="4">
        <f t="shared" si="9"/>
        <v>1777.008</v>
      </c>
      <c r="AD77" s="4">
        <f t="shared" si="9"/>
        <v>1561.92</v>
      </c>
      <c r="AE77" s="4">
        <f t="shared" si="9"/>
        <v>1739.232</v>
      </c>
      <c r="AF77" s="4">
        <f t="shared" si="9"/>
        <v>1679.1120000000001</v>
      </c>
      <c r="AG77" s="4">
        <f t="shared" si="9"/>
        <v>1608.528</v>
      </c>
      <c r="AH77" s="4">
        <f t="shared" si="9"/>
        <v>1917.5040000000001</v>
      </c>
      <c r="AI77" s="4">
        <f t="shared" si="9"/>
        <v>1978.4879999999998</v>
      </c>
      <c r="AJ77" s="4">
        <f t="shared" si="9"/>
        <v>2199.4560000000001</v>
      </c>
      <c r="AK77" s="4">
        <f t="shared" si="9"/>
        <v>2183.328</v>
      </c>
      <c r="AL77" s="4">
        <f t="shared" si="9"/>
        <v>2063.4</v>
      </c>
      <c r="AM77" s="6">
        <f t="shared" si="10"/>
        <v>22235.904000000002</v>
      </c>
      <c r="AN77" s="10"/>
      <c r="AO77" s="4">
        <f t="shared" si="12"/>
        <v>154080</v>
      </c>
      <c r="AP77" s="11">
        <f t="shared" si="13"/>
        <v>54</v>
      </c>
      <c r="AQ77" s="11">
        <f t="shared" si="14"/>
        <v>36.313409068342445</v>
      </c>
      <c r="AR77" s="11">
        <f t="shared" si="15"/>
        <v>22.943327724669473</v>
      </c>
      <c r="AS77" s="12">
        <f t="shared" si="16"/>
        <v>37.824506749740394</v>
      </c>
      <c r="AT77" s="11">
        <f t="shared" si="17"/>
        <v>20.713485740370174</v>
      </c>
    </row>
    <row r="78" spans="1:46" x14ac:dyDescent="0.25">
      <c r="A78">
        <v>29747</v>
      </c>
      <c r="I78">
        <v>29</v>
      </c>
      <c r="J78">
        <v>37.6</v>
      </c>
      <c r="K78">
        <v>41.8</v>
      </c>
      <c r="L78">
        <v>43.2</v>
      </c>
      <c r="M78">
        <v>41.3</v>
      </c>
      <c r="N78">
        <v>49.2</v>
      </c>
      <c r="O78">
        <v>45.9</v>
      </c>
      <c r="P78">
        <v>43</v>
      </c>
      <c r="Q78">
        <v>32.799999999999997</v>
      </c>
      <c r="R78">
        <v>29.3</v>
      </c>
      <c r="S78">
        <v>32.299999999999997</v>
      </c>
      <c r="T78">
        <v>27.8</v>
      </c>
      <c r="Z78" s="7"/>
      <c r="AA78" s="4">
        <f t="shared" si="11"/>
        <v>1023.1519999999999</v>
      </c>
      <c r="AB78" s="4">
        <f t="shared" si="9"/>
        <v>1247.152</v>
      </c>
      <c r="AC78" s="4">
        <f t="shared" si="9"/>
        <v>1448.7199999999998</v>
      </c>
      <c r="AD78" s="4">
        <f t="shared" si="9"/>
        <v>1535.04</v>
      </c>
      <c r="AE78" s="4">
        <f t="shared" si="9"/>
        <v>1629.8559999999998</v>
      </c>
      <c r="AF78" s="4">
        <f t="shared" si="9"/>
        <v>1744.864</v>
      </c>
      <c r="AG78" s="4">
        <f t="shared" si="9"/>
        <v>1604.816</v>
      </c>
      <c r="AH78" s="4">
        <f t="shared" si="9"/>
        <v>1410.336</v>
      </c>
      <c r="AI78" s="4">
        <f t="shared" si="9"/>
        <v>1059.712</v>
      </c>
      <c r="AJ78" s="4">
        <f t="shared" si="9"/>
        <v>1044.7839999999999</v>
      </c>
      <c r="AK78" s="4">
        <f t="shared" si="9"/>
        <v>1085.5519999999997</v>
      </c>
      <c r="AL78" s="4">
        <f t="shared" si="9"/>
        <v>912.99199999999996</v>
      </c>
      <c r="AM78" s="6">
        <f t="shared" si="10"/>
        <v>15746.975999999999</v>
      </c>
      <c r="AN78" s="10"/>
      <c r="AO78" s="4">
        <f t="shared" si="12"/>
        <v>101520</v>
      </c>
      <c r="AP78" s="11">
        <f t="shared" si="13"/>
        <v>49.2</v>
      </c>
      <c r="AQ78" s="11">
        <f t="shared" si="14"/>
        <v>30.537766145491194</v>
      </c>
      <c r="AR78" s="11">
        <f t="shared" si="15"/>
        <v>28.414072775098642</v>
      </c>
      <c r="AS78" s="12">
        <f t="shared" si="16"/>
        <v>44.641449960598898</v>
      </c>
      <c r="AT78" s="11">
        <f t="shared" si="17"/>
        <v>18.206300494770478</v>
      </c>
    </row>
    <row r="79" spans="1:46" x14ac:dyDescent="0.25">
      <c r="A79">
        <v>32206</v>
      </c>
      <c r="I79">
        <v>63</v>
      </c>
      <c r="J79">
        <v>55</v>
      </c>
      <c r="K79">
        <v>53.1</v>
      </c>
      <c r="L79">
        <v>50.2</v>
      </c>
      <c r="M79">
        <v>52.4</v>
      </c>
      <c r="N79">
        <v>51.2</v>
      </c>
      <c r="O79">
        <v>54.7</v>
      </c>
      <c r="P79">
        <v>65.3</v>
      </c>
      <c r="Q79">
        <v>65</v>
      </c>
      <c r="R79">
        <v>58.6</v>
      </c>
      <c r="S79">
        <v>61.1</v>
      </c>
      <c r="T79">
        <v>57</v>
      </c>
      <c r="AA79" s="4">
        <f t="shared" si="11"/>
        <v>2368.576</v>
      </c>
      <c r="AB79" s="4">
        <f t="shared" si="9"/>
        <v>2079.808</v>
      </c>
      <c r="AC79" s="4">
        <f t="shared" si="9"/>
        <v>2049.712</v>
      </c>
      <c r="AD79" s="4">
        <f t="shared" si="9"/>
        <v>1807.9679999999998</v>
      </c>
      <c r="AE79" s="4">
        <f t="shared" si="9"/>
        <v>2004.864</v>
      </c>
      <c r="AF79" s="4">
        <f t="shared" si="9"/>
        <v>1952.096</v>
      </c>
      <c r="AG79" s="4">
        <f t="shared" si="9"/>
        <v>2000.7840000000001</v>
      </c>
      <c r="AH79" s="4">
        <f t="shared" si="9"/>
        <v>2573.808</v>
      </c>
      <c r="AI79" s="4">
        <f t="shared" si="9"/>
        <v>2677.0880000000002</v>
      </c>
      <c r="AJ79" s="4">
        <f t="shared" si="9"/>
        <v>2595.9679999999998</v>
      </c>
      <c r="AK79" s="4">
        <f t="shared" si="9"/>
        <v>2669.328</v>
      </c>
      <c r="AL79" s="4">
        <f t="shared" si="9"/>
        <v>2266.7839999999997</v>
      </c>
      <c r="AM79" s="6">
        <f t="shared" si="10"/>
        <v>27046.784</v>
      </c>
      <c r="AN79" s="10"/>
      <c r="AO79" s="4">
        <f t="shared" si="12"/>
        <v>191600</v>
      </c>
      <c r="AP79" s="11">
        <f t="shared" si="13"/>
        <v>65.3</v>
      </c>
      <c r="AQ79" s="11">
        <f t="shared" si="14"/>
        <v>38.021018164258543</v>
      </c>
      <c r="AR79" s="11">
        <f t="shared" si="15"/>
        <v>21.593992317762666</v>
      </c>
      <c r="AS79" s="12">
        <f t="shared" si="16"/>
        <v>35.835073068893529</v>
      </c>
      <c r="AT79" s="11">
        <f t="shared" si="17"/>
        <v>21.700162564198489</v>
      </c>
    </row>
    <row r="80" spans="1:46" x14ac:dyDescent="0.25">
      <c r="A80">
        <v>33587</v>
      </c>
      <c r="I80">
        <v>45.1</v>
      </c>
      <c r="J80">
        <v>43.6</v>
      </c>
      <c r="K80">
        <v>42.7</v>
      </c>
      <c r="L80">
        <v>54</v>
      </c>
      <c r="M80">
        <v>46.7</v>
      </c>
      <c r="N80">
        <v>46.5</v>
      </c>
      <c r="O80">
        <v>45.3</v>
      </c>
      <c r="P80">
        <v>40.700000000000003</v>
      </c>
      <c r="Q80">
        <v>45.1</v>
      </c>
      <c r="R80">
        <v>44.1</v>
      </c>
      <c r="S80">
        <v>47.2</v>
      </c>
      <c r="T80">
        <v>47</v>
      </c>
      <c r="AA80" s="4">
        <f t="shared" si="11"/>
        <v>1600.5839999999998</v>
      </c>
      <c r="AB80" s="4">
        <f t="shared" si="9"/>
        <v>1551.5040000000001</v>
      </c>
      <c r="AC80" s="4">
        <f t="shared" si="9"/>
        <v>1603.08</v>
      </c>
      <c r="AD80" s="4">
        <f t="shared" si="9"/>
        <v>1822.5839999999998</v>
      </c>
      <c r="AE80" s="4">
        <f t="shared" si="9"/>
        <v>1767.72</v>
      </c>
      <c r="AF80" s="4">
        <f t="shared" si="9"/>
        <v>1774.6799999999998</v>
      </c>
      <c r="AG80" s="4">
        <f t="shared" si="9"/>
        <v>1558.1759999999999</v>
      </c>
      <c r="AH80" s="4">
        <f t="shared" si="9"/>
        <v>1465.0560000000003</v>
      </c>
      <c r="AI80" s="4">
        <f t="shared" si="9"/>
        <v>1585.3919999999998</v>
      </c>
      <c r="AJ80" s="4">
        <f t="shared" si="9"/>
        <v>1696.152</v>
      </c>
      <c r="AK80" s="4">
        <f t="shared" si="9"/>
        <v>1846.5360000000001</v>
      </c>
      <c r="AL80" s="4">
        <f t="shared" si="9"/>
        <v>1569.9119999999998</v>
      </c>
      <c r="AM80" s="6">
        <f t="shared" si="10"/>
        <v>19841.376</v>
      </c>
      <c r="AN80" s="10"/>
      <c r="AO80" s="4">
        <f t="shared" si="12"/>
        <v>132240</v>
      </c>
      <c r="AP80" s="11">
        <f t="shared" si="13"/>
        <v>54</v>
      </c>
      <c r="AQ80" s="11">
        <f t="shared" si="14"/>
        <v>33.079720788533024</v>
      </c>
      <c r="AR80" s="11">
        <f t="shared" si="15"/>
        <v>26.648977891073077</v>
      </c>
      <c r="AS80" s="12">
        <f t="shared" si="16"/>
        <v>41.439806412583181</v>
      </c>
      <c r="AT80" s="11">
        <f t="shared" si="17"/>
        <v>19.898034217363602</v>
      </c>
    </row>
    <row r="81" spans="1:46" x14ac:dyDescent="0.25">
      <c r="A81">
        <v>45396</v>
      </c>
      <c r="I81">
        <v>26.2</v>
      </c>
      <c r="J81">
        <v>26.9</v>
      </c>
      <c r="K81">
        <v>28.2</v>
      </c>
      <c r="L81">
        <v>27.6</v>
      </c>
      <c r="M81">
        <v>27.2</v>
      </c>
      <c r="N81">
        <v>25.8</v>
      </c>
      <c r="O81">
        <v>29.4</v>
      </c>
      <c r="P81">
        <v>25.8</v>
      </c>
      <c r="Q81">
        <v>28.2</v>
      </c>
      <c r="R81">
        <v>30.4</v>
      </c>
      <c r="S81">
        <v>32.5</v>
      </c>
      <c r="T81">
        <v>30.9</v>
      </c>
      <c r="AA81" s="4">
        <f t="shared" si="11"/>
        <v>874.14400000000001</v>
      </c>
      <c r="AB81" s="4">
        <f t="shared" si="9"/>
        <v>858.22399999999993</v>
      </c>
      <c r="AC81" s="4">
        <f t="shared" si="9"/>
        <v>919.32799999999986</v>
      </c>
      <c r="AD81" s="4">
        <f t="shared" si="9"/>
        <v>869.3119999999999</v>
      </c>
      <c r="AE81" s="4">
        <f t="shared" si="9"/>
        <v>930.49599999999998</v>
      </c>
      <c r="AF81" s="4">
        <f t="shared" si="9"/>
        <v>898.19200000000001</v>
      </c>
      <c r="AG81" s="4">
        <f t="shared" si="9"/>
        <v>894.44799999999998</v>
      </c>
      <c r="AH81" s="4">
        <f t="shared" si="9"/>
        <v>857.68000000000006</v>
      </c>
      <c r="AI81" s="4">
        <f t="shared" si="9"/>
        <v>882.19199999999989</v>
      </c>
      <c r="AJ81" s="4">
        <f t="shared" si="9"/>
        <v>1011.568</v>
      </c>
      <c r="AK81" s="4">
        <f t="shared" si="9"/>
        <v>1281.152</v>
      </c>
      <c r="AL81" s="4">
        <f t="shared" si="9"/>
        <v>1144.3999999999999</v>
      </c>
      <c r="AM81" s="6">
        <f t="shared" si="10"/>
        <v>11421.136</v>
      </c>
      <c r="AN81" s="10"/>
      <c r="AO81" s="4">
        <f t="shared" si="12"/>
        <v>71680</v>
      </c>
      <c r="AP81" s="11">
        <f t="shared" si="13"/>
        <v>32.5</v>
      </c>
      <c r="AQ81" s="11">
        <f t="shared" si="14"/>
        <v>28.786135139318617</v>
      </c>
      <c r="AR81" s="11">
        <f t="shared" si="15"/>
        <v>27.519498940643938</v>
      </c>
      <c r="AS81" s="12">
        <f t="shared" si="16"/>
        <v>47.307477678571431</v>
      </c>
      <c r="AT81" s="11">
        <f t="shared" si="17"/>
        <v>15.331901803227765</v>
      </c>
    </row>
    <row r="82" spans="1:46" x14ac:dyDescent="0.25">
      <c r="A82">
        <v>45427</v>
      </c>
      <c r="I82">
        <v>21.8</v>
      </c>
      <c r="J82">
        <v>23.5</v>
      </c>
      <c r="K82">
        <v>26.2</v>
      </c>
      <c r="L82">
        <v>25.9</v>
      </c>
      <c r="M82">
        <v>23.7</v>
      </c>
      <c r="N82">
        <v>24.7</v>
      </c>
      <c r="O82">
        <v>24</v>
      </c>
      <c r="P82">
        <v>28.5</v>
      </c>
      <c r="Q82">
        <v>19.899999999999999</v>
      </c>
      <c r="R82">
        <v>19.899999999999999</v>
      </c>
      <c r="S82">
        <v>21.4</v>
      </c>
      <c r="T82">
        <v>26.2</v>
      </c>
      <c r="AA82" s="4">
        <f t="shared" si="11"/>
        <v>801.072</v>
      </c>
      <c r="AB82" s="4">
        <f t="shared" si="9"/>
        <v>848.25599999999986</v>
      </c>
      <c r="AC82" s="4">
        <f t="shared" si="9"/>
        <v>992.30399999999997</v>
      </c>
      <c r="AD82" s="4">
        <f t="shared" si="9"/>
        <v>977.42399999999998</v>
      </c>
      <c r="AE82" s="4">
        <f t="shared" si="9"/>
        <v>1033.7279999999998</v>
      </c>
      <c r="AF82" s="4">
        <f t="shared" si="9"/>
        <v>1024.248</v>
      </c>
      <c r="AG82" s="4">
        <f t="shared" si="9"/>
        <v>992.904</v>
      </c>
      <c r="AH82" s="4">
        <f t="shared" si="9"/>
        <v>1018.6079999999999</v>
      </c>
      <c r="AI82" s="4">
        <f t="shared" si="9"/>
        <v>755.78399999999988</v>
      </c>
      <c r="AJ82" s="4">
        <f t="shared" si="9"/>
        <v>755.78399999999988</v>
      </c>
      <c r="AK82" s="4">
        <f t="shared" si="9"/>
        <v>769.41599999999994</v>
      </c>
      <c r="AL82" s="4">
        <f t="shared" si="9"/>
        <v>875.83199999999999</v>
      </c>
      <c r="AM82" s="6">
        <f t="shared" si="10"/>
        <v>10845.359999999999</v>
      </c>
      <c r="AN82" s="10"/>
      <c r="AO82" s="4">
        <f t="shared" si="12"/>
        <v>74880</v>
      </c>
      <c r="AP82" s="11">
        <f t="shared" si="13"/>
        <v>28.5</v>
      </c>
      <c r="AQ82" s="11">
        <f t="shared" si="14"/>
        <v>35.978857190437132</v>
      </c>
      <c r="AR82" s="11">
        <f t="shared" si="15"/>
        <v>16.479703883945618</v>
      </c>
      <c r="AS82" s="12">
        <f t="shared" si="16"/>
        <v>38.154380341880341</v>
      </c>
      <c r="AT82" s="11">
        <f t="shared" si="17"/>
        <v>15.737867180814359</v>
      </c>
    </row>
    <row r="83" spans="1:46" x14ac:dyDescent="0.25">
      <c r="A83">
        <v>46656</v>
      </c>
      <c r="I83">
        <v>37.799999999999997</v>
      </c>
      <c r="J83">
        <v>42.6</v>
      </c>
      <c r="K83">
        <v>48.6</v>
      </c>
      <c r="L83">
        <v>44.2</v>
      </c>
      <c r="M83">
        <v>45.8</v>
      </c>
      <c r="N83">
        <v>43.7</v>
      </c>
      <c r="O83">
        <v>45.6</v>
      </c>
      <c r="P83">
        <v>41.3</v>
      </c>
      <c r="Q83">
        <v>39.799999999999997</v>
      </c>
      <c r="R83">
        <v>38.6</v>
      </c>
      <c r="S83">
        <v>40</v>
      </c>
      <c r="T83">
        <v>39.200000000000003</v>
      </c>
      <c r="AA83" s="4">
        <f t="shared" si="11"/>
        <v>1564.288</v>
      </c>
      <c r="AB83" s="4">
        <f t="shared" si="9"/>
        <v>1751.7279999999998</v>
      </c>
      <c r="AC83" s="4">
        <f t="shared" si="9"/>
        <v>2022.3200000000002</v>
      </c>
      <c r="AD83" s="4">
        <f t="shared" si="9"/>
        <v>1891.856</v>
      </c>
      <c r="AE83" s="4">
        <f t="shared" si="9"/>
        <v>2113.0080000000003</v>
      </c>
      <c r="AF83" s="4">
        <f t="shared" si="9"/>
        <v>2002.096</v>
      </c>
      <c r="AG83" s="4">
        <f t="shared" si="9"/>
        <v>1961.2959999999998</v>
      </c>
      <c r="AH83" s="4">
        <f t="shared" si="9"/>
        <v>1741.2639999999999</v>
      </c>
      <c r="AI83" s="4">
        <f t="shared" si="9"/>
        <v>1525.0719999999999</v>
      </c>
      <c r="AJ83" s="4">
        <f t="shared" si="9"/>
        <v>1590.4639999999999</v>
      </c>
      <c r="AK83" s="4">
        <f t="shared" si="9"/>
        <v>1740.9279999999999</v>
      </c>
      <c r="AL83" s="4">
        <f t="shared" si="9"/>
        <v>1464.9280000000001</v>
      </c>
      <c r="AM83" s="6">
        <f t="shared" si="10"/>
        <v>21369.247999999996</v>
      </c>
      <c r="AN83" s="10"/>
      <c r="AO83" s="4">
        <f t="shared" si="12"/>
        <v>158000</v>
      </c>
      <c r="AP83" s="11">
        <f t="shared" si="13"/>
        <v>48.6</v>
      </c>
      <c r="AQ83" s="11">
        <f t="shared" si="14"/>
        <v>42.530842335472627</v>
      </c>
      <c r="AR83" s="11">
        <f t="shared" si="15"/>
        <v>15.380721184581049</v>
      </c>
      <c r="AS83" s="12">
        <f t="shared" si="16"/>
        <v>32.101265822784811</v>
      </c>
      <c r="AT83" s="11">
        <f t="shared" si="17"/>
        <v>20.837292879727688</v>
      </c>
    </row>
    <row r="84" spans="1:46" x14ac:dyDescent="0.25">
      <c r="A84">
        <v>52506</v>
      </c>
      <c r="I84">
        <v>43.6</v>
      </c>
      <c r="J84">
        <v>43.2</v>
      </c>
      <c r="K84">
        <v>43.6</v>
      </c>
      <c r="L84">
        <v>43.9</v>
      </c>
      <c r="M84">
        <v>46</v>
      </c>
      <c r="N84">
        <v>41.5</v>
      </c>
      <c r="O84">
        <v>44.8</v>
      </c>
      <c r="P84">
        <v>44.4</v>
      </c>
      <c r="Q84">
        <v>42.7</v>
      </c>
      <c r="R84">
        <v>48</v>
      </c>
      <c r="S84">
        <v>46.3</v>
      </c>
      <c r="T84">
        <v>46.3</v>
      </c>
      <c r="AA84" s="4">
        <f t="shared" si="11"/>
        <v>1926.24</v>
      </c>
      <c r="AB84" s="4">
        <f t="shared" si="9"/>
        <v>1854.0719999999999</v>
      </c>
      <c r="AC84" s="4">
        <f t="shared" si="9"/>
        <v>2032.5840000000001</v>
      </c>
      <c r="AD84" s="4">
        <f t="shared" si="9"/>
        <v>1951.2479999999998</v>
      </c>
      <c r="AE84" s="4">
        <f t="shared" si="9"/>
        <v>2161.752</v>
      </c>
      <c r="AF84" s="4">
        <f t="shared" si="9"/>
        <v>2090.4720000000002</v>
      </c>
      <c r="AG84" s="4">
        <f t="shared" si="9"/>
        <v>2016.1439999999998</v>
      </c>
      <c r="AH84" s="4">
        <f t="shared" si="9"/>
        <v>2025</v>
      </c>
      <c r="AI84" s="4">
        <f t="shared" si="9"/>
        <v>1927.1759999999999</v>
      </c>
      <c r="AJ84" s="4">
        <f t="shared" si="9"/>
        <v>2178.2399999999998</v>
      </c>
      <c r="AK84" s="4">
        <f t="shared" si="9"/>
        <v>2201.9520000000002</v>
      </c>
      <c r="AL84" s="4">
        <f t="shared" si="9"/>
        <v>2065.2240000000002</v>
      </c>
      <c r="AM84" s="6">
        <f t="shared" si="10"/>
        <v>24430.103999999999</v>
      </c>
      <c r="AN84" s="10"/>
      <c r="AO84" s="4">
        <f t="shared" si="12"/>
        <v>189180</v>
      </c>
      <c r="AP84" s="11">
        <f t="shared" si="13"/>
        <v>48</v>
      </c>
      <c r="AQ84" s="11">
        <f t="shared" si="14"/>
        <v>48.52073636832025</v>
      </c>
      <c r="AR84" s="11">
        <f t="shared" si="15"/>
        <v>11.170316750778975</v>
      </c>
      <c r="AS84" s="12">
        <f t="shared" si="16"/>
        <v>28.242943228671106</v>
      </c>
      <c r="AT84" s="11">
        <f t="shared" si="17"/>
        <v>21.647785540402875</v>
      </c>
    </row>
    <row r="85" spans="1:46" x14ac:dyDescent="0.25">
      <c r="A85">
        <v>52523</v>
      </c>
      <c r="I85">
        <v>57.9</v>
      </c>
      <c r="J85">
        <v>61.1</v>
      </c>
      <c r="K85">
        <v>65.3</v>
      </c>
      <c r="L85">
        <v>75.5</v>
      </c>
      <c r="M85">
        <v>73.3</v>
      </c>
      <c r="N85">
        <v>68.099999999999994</v>
      </c>
      <c r="O85">
        <v>65.3</v>
      </c>
      <c r="P85">
        <v>61.1</v>
      </c>
      <c r="Q85">
        <v>52.2</v>
      </c>
      <c r="R85">
        <v>63.3</v>
      </c>
      <c r="S85">
        <v>63.3</v>
      </c>
      <c r="T85">
        <v>64</v>
      </c>
      <c r="AA85" s="4">
        <f t="shared" si="11"/>
        <v>1983.952</v>
      </c>
      <c r="AB85" s="4">
        <f t="shared" si="9"/>
        <v>2189.9360000000001</v>
      </c>
      <c r="AC85" s="4">
        <f t="shared" si="9"/>
        <v>2445.52</v>
      </c>
      <c r="AD85" s="4">
        <f t="shared" si="9"/>
        <v>2735.3759999999997</v>
      </c>
      <c r="AE85" s="4">
        <f t="shared" si="9"/>
        <v>3017.8720000000003</v>
      </c>
      <c r="AF85" s="4">
        <f t="shared" si="9"/>
        <v>2894.9919999999997</v>
      </c>
      <c r="AG85" s="4">
        <f t="shared" si="9"/>
        <v>2546.8000000000002</v>
      </c>
      <c r="AH85" s="4">
        <f t="shared" si="9"/>
        <v>2372.2400000000002</v>
      </c>
      <c r="AI85" s="4">
        <f t="shared" si="9"/>
        <v>1988.192</v>
      </c>
      <c r="AJ85" s="4">
        <f t="shared" si="9"/>
        <v>2494.864</v>
      </c>
      <c r="AK85" s="4">
        <f t="shared" si="9"/>
        <v>2737.9359999999997</v>
      </c>
      <c r="AL85" s="4">
        <f t="shared" si="9"/>
        <v>2202.1120000000001</v>
      </c>
      <c r="AM85" s="6">
        <f t="shared" si="10"/>
        <v>29609.792000000001</v>
      </c>
      <c r="AN85" s="10"/>
      <c r="AO85" s="4">
        <f t="shared" si="12"/>
        <v>206240</v>
      </c>
      <c r="AP85" s="11">
        <f t="shared" si="13"/>
        <v>75.5</v>
      </c>
      <c r="AQ85" s="11">
        <f t="shared" si="14"/>
        <v>36.543498665026164</v>
      </c>
      <c r="AR85" s="11">
        <f t="shared" si="15"/>
        <v>24.068752924707802</v>
      </c>
      <c r="AS85" s="12">
        <f t="shared" si="16"/>
        <v>37.354538401861909</v>
      </c>
      <c r="AT85" s="11">
        <f t="shared" si="17"/>
        <v>21.991925460008787</v>
      </c>
    </row>
    <row r="86" spans="1:46" x14ac:dyDescent="0.25">
      <c r="A86">
        <v>56255</v>
      </c>
      <c r="I86">
        <v>33.4</v>
      </c>
      <c r="J86">
        <v>40</v>
      </c>
      <c r="K86">
        <v>37.200000000000003</v>
      </c>
      <c r="L86">
        <v>36.5</v>
      </c>
      <c r="M86">
        <v>34.5</v>
      </c>
      <c r="N86">
        <v>34.5</v>
      </c>
      <c r="O86">
        <v>34.5</v>
      </c>
      <c r="P86">
        <v>34.299999999999997</v>
      </c>
      <c r="Q86">
        <v>33.1</v>
      </c>
      <c r="R86">
        <v>33.5</v>
      </c>
      <c r="S86">
        <v>34.299999999999997</v>
      </c>
      <c r="T86">
        <v>31.4</v>
      </c>
      <c r="AA86" s="4">
        <f t="shared" si="11"/>
        <v>1222.8240000000001</v>
      </c>
      <c r="AB86" s="4">
        <f t="shared" si="9"/>
        <v>1393.1999999999998</v>
      </c>
      <c r="AC86" s="4">
        <f t="shared" si="9"/>
        <v>1262.76</v>
      </c>
      <c r="AD86" s="4">
        <f t="shared" si="9"/>
        <v>1150.3920000000001</v>
      </c>
      <c r="AE86" s="4">
        <f t="shared" si="9"/>
        <v>1199.7359999999999</v>
      </c>
      <c r="AF86" s="4">
        <f t="shared" si="9"/>
        <v>1209.864</v>
      </c>
      <c r="AG86" s="4">
        <f t="shared" si="9"/>
        <v>1174.4160000000002</v>
      </c>
      <c r="AH86" s="4">
        <f t="shared" si="9"/>
        <v>1171.248</v>
      </c>
      <c r="AI86" s="4">
        <f t="shared" si="9"/>
        <v>1131.9839999999999</v>
      </c>
      <c r="AJ86" s="4">
        <f t="shared" si="9"/>
        <v>1204.152</v>
      </c>
      <c r="AK86" s="4">
        <f t="shared" si="9"/>
        <v>1161.1199999999999</v>
      </c>
      <c r="AL86" s="4">
        <f t="shared" si="9"/>
        <v>1059.4799999999998</v>
      </c>
      <c r="AM86" s="6">
        <f t="shared" si="10"/>
        <v>14341.175999999999</v>
      </c>
      <c r="AN86" s="10"/>
      <c r="AO86" s="4">
        <f t="shared" si="12"/>
        <v>91620</v>
      </c>
      <c r="AP86" s="11">
        <f t="shared" si="13"/>
        <v>40</v>
      </c>
      <c r="AQ86" s="11">
        <f t="shared" si="14"/>
        <v>30.088138741804897</v>
      </c>
      <c r="AR86" s="11">
        <f t="shared" si="15"/>
        <v>28.439146331240494</v>
      </c>
      <c r="AS86" s="12">
        <f t="shared" si="16"/>
        <v>45.535909190133161</v>
      </c>
      <c r="AT86" s="11">
        <f t="shared" si="17"/>
        <v>17.441358097665937</v>
      </c>
    </row>
    <row r="87" spans="1:46" x14ac:dyDescent="0.25">
      <c r="A87">
        <v>60531</v>
      </c>
      <c r="I87">
        <v>42.2</v>
      </c>
      <c r="J87">
        <v>41.9</v>
      </c>
      <c r="K87">
        <v>45.4</v>
      </c>
      <c r="L87">
        <v>43.2</v>
      </c>
      <c r="M87">
        <v>47.3</v>
      </c>
      <c r="N87">
        <v>48.3</v>
      </c>
      <c r="O87">
        <v>48.3</v>
      </c>
      <c r="P87">
        <v>47.6</v>
      </c>
      <c r="Q87">
        <v>49.3</v>
      </c>
      <c r="R87">
        <v>48.3</v>
      </c>
      <c r="S87">
        <v>46</v>
      </c>
      <c r="T87">
        <v>46.6</v>
      </c>
      <c r="AA87" s="4">
        <f t="shared" si="11"/>
        <v>1836.5439999999999</v>
      </c>
      <c r="AB87" s="4">
        <f t="shared" si="9"/>
        <v>1858.8000000000002</v>
      </c>
      <c r="AC87" s="4">
        <f t="shared" si="9"/>
        <v>1934.4959999999999</v>
      </c>
      <c r="AD87" s="4">
        <f t="shared" si="9"/>
        <v>1845.6319999999998</v>
      </c>
      <c r="AE87" s="4">
        <f t="shared" si="9"/>
        <v>2140.1440000000002</v>
      </c>
      <c r="AF87" s="4">
        <f t="shared" si="9"/>
        <v>2223.5039999999999</v>
      </c>
      <c r="AG87" s="4">
        <f t="shared" si="9"/>
        <v>2128.9759999999997</v>
      </c>
      <c r="AH87" s="4">
        <f t="shared" si="9"/>
        <v>2138.1440000000002</v>
      </c>
      <c r="AI87" s="4">
        <f t="shared" si="9"/>
        <v>2063.7919999999999</v>
      </c>
      <c r="AJ87" s="4">
        <f t="shared" si="9"/>
        <v>2169.4880000000003</v>
      </c>
      <c r="AK87" s="4">
        <f t="shared" si="9"/>
        <v>1977.76</v>
      </c>
      <c r="AL87" s="4">
        <f t="shared" si="9"/>
        <v>2007.52</v>
      </c>
      <c r="AM87" s="6">
        <f t="shared" si="10"/>
        <v>24324.799999999999</v>
      </c>
      <c r="AN87" s="10"/>
      <c r="AO87" s="4">
        <f t="shared" si="12"/>
        <v>184160</v>
      </c>
      <c r="AP87" s="11">
        <f t="shared" si="13"/>
        <v>49.3</v>
      </c>
      <c r="AQ87" s="11">
        <f t="shared" si="14"/>
        <v>45.495028109693045</v>
      </c>
      <c r="AR87" s="11">
        <f t="shared" si="15"/>
        <v>13.565568933396467</v>
      </c>
      <c r="AS87" s="12">
        <f t="shared" si="16"/>
        <v>30.104257167680277</v>
      </c>
      <c r="AT87" s="11">
        <f t="shared" si="17"/>
        <v>21.534954112129846</v>
      </c>
    </row>
    <row r="88" spans="1:46" x14ac:dyDescent="0.25">
      <c r="A88">
        <v>61582</v>
      </c>
      <c r="I88">
        <v>67.5</v>
      </c>
      <c r="J88">
        <v>62.3</v>
      </c>
      <c r="K88">
        <v>56.3</v>
      </c>
      <c r="L88">
        <v>52.7</v>
      </c>
      <c r="M88">
        <v>56.6</v>
      </c>
      <c r="N88">
        <v>52.7</v>
      </c>
      <c r="O88">
        <v>57.9</v>
      </c>
      <c r="P88">
        <v>63.3</v>
      </c>
      <c r="Q88">
        <v>68.7</v>
      </c>
      <c r="R88">
        <v>69.400000000000006</v>
      </c>
      <c r="S88">
        <v>71.599999999999994</v>
      </c>
      <c r="T88">
        <v>67.5</v>
      </c>
      <c r="AA88" s="4">
        <f t="shared" si="11"/>
        <v>3493.1680000000001</v>
      </c>
      <c r="AB88" s="4">
        <f t="shared" si="11"/>
        <v>3086.7039999999997</v>
      </c>
      <c r="AC88" s="4">
        <f t="shared" si="11"/>
        <v>2991.6640000000002</v>
      </c>
      <c r="AD88" s="4">
        <f t="shared" si="11"/>
        <v>2806.3519999999999</v>
      </c>
      <c r="AE88" s="4">
        <f t="shared" si="11"/>
        <v>3003.1679999999997</v>
      </c>
      <c r="AF88" s="4">
        <f t="shared" si="11"/>
        <v>2914.384</v>
      </c>
      <c r="AG88" s="4">
        <f t="shared" si="11"/>
        <v>2814.4480000000003</v>
      </c>
      <c r="AH88" s="4">
        <f t="shared" si="11"/>
        <v>3001.2640000000001</v>
      </c>
      <c r="AI88" s="4">
        <f t="shared" si="11"/>
        <v>3397.3919999999998</v>
      </c>
      <c r="AJ88" s="4">
        <f t="shared" si="11"/>
        <v>3779.84</v>
      </c>
      <c r="AK88" s="4">
        <f t="shared" si="11"/>
        <v>3915.9679999999994</v>
      </c>
      <c r="AL88" s="4">
        <f t="shared" si="11"/>
        <v>3668.7200000000003</v>
      </c>
      <c r="AM88" s="6">
        <f t="shared" si="10"/>
        <v>38873.072</v>
      </c>
      <c r="AN88" s="10"/>
      <c r="AO88" s="4">
        <f t="shared" si="12"/>
        <v>320480</v>
      </c>
      <c r="AP88" s="11">
        <f t="shared" si="13"/>
        <v>71.599999999999994</v>
      </c>
      <c r="AQ88" s="11">
        <f t="shared" si="14"/>
        <v>58.867196142186934</v>
      </c>
      <c r="AR88" s="11">
        <f t="shared" si="15"/>
        <v>6.4332632121238076</v>
      </c>
      <c r="AS88" s="12">
        <f t="shared" si="16"/>
        <v>23.293185222166748</v>
      </c>
      <c r="AT88" s="11">
        <f t="shared" si="17"/>
        <v>23.378487186743513</v>
      </c>
    </row>
    <row r="89" spans="1:46" x14ac:dyDescent="0.25">
      <c r="A89">
        <v>61744</v>
      </c>
      <c r="I89">
        <v>57.9</v>
      </c>
      <c r="J89">
        <v>59.5</v>
      </c>
      <c r="K89">
        <v>57.9</v>
      </c>
      <c r="L89">
        <v>60.2</v>
      </c>
      <c r="M89">
        <v>67.8</v>
      </c>
      <c r="N89">
        <v>62</v>
      </c>
      <c r="O89">
        <v>59.8</v>
      </c>
      <c r="P89">
        <v>59.2</v>
      </c>
      <c r="Q89">
        <v>63.3</v>
      </c>
      <c r="R89">
        <v>62</v>
      </c>
      <c r="S89">
        <v>60.4</v>
      </c>
      <c r="T89">
        <v>60.7</v>
      </c>
      <c r="AA89" s="4">
        <f t="shared" si="11"/>
        <v>2483.6000000000004</v>
      </c>
      <c r="AB89" s="4">
        <f t="shared" si="11"/>
        <v>2454.9279999999999</v>
      </c>
      <c r="AC89" s="4">
        <f t="shared" si="11"/>
        <v>2584.88</v>
      </c>
      <c r="AD89" s="4">
        <f t="shared" si="11"/>
        <v>2567.2960000000003</v>
      </c>
      <c r="AE89" s="4">
        <f t="shared" si="11"/>
        <v>2971.2640000000001</v>
      </c>
      <c r="AF89" s="4">
        <f t="shared" si="11"/>
        <v>2825.3759999999997</v>
      </c>
      <c r="AG89" s="4">
        <f t="shared" si="11"/>
        <v>2682.4960000000001</v>
      </c>
      <c r="AH89" s="4">
        <f t="shared" si="11"/>
        <v>2504.192</v>
      </c>
      <c r="AI89" s="4">
        <f t="shared" si="11"/>
        <v>2602.8959999999997</v>
      </c>
      <c r="AJ89" s="4">
        <f t="shared" si="11"/>
        <v>2778.1119999999996</v>
      </c>
      <c r="AK89" s="4">
        <f t="shared" si="11"/>
        <v>2725.7599999999998</v>
      </c>
      <c r="AL89" s="4">
        <f t="shared" si="11"/>
        <v>2662.9920000000002</v>
      </c>
      <c r="AM89" s="6">
        <f t="shared" si="10"/>
        <v>31843.792000000001</v>
      </c>
      <c r="AN89" s="10"/>
      <c r="AO89" s="4">
        <f t="shared" si="12"/>
        <v>240160</v>
      </c>
      <c r="AP89" s="11">
        <f t="shared" si="13"/>
        <v>67.8</v>
      </c>
      <c r="AQ89" s="11">
        <f t="shared" si="14"/>
        <v>45.029614127409779</v>
      </c>
      <c r="AR89" s="11">
        <f t="shared" si="15"/>
        <v>15.275951666321097</v>
      </c>
      <c r="AS89" s="12">
        <f t="shared" si="16"/>
        <v>30.425549633577614</v>
      </c>
      <c r="AT89" s="11">
        <f t="shared" si="17"/>
        <v>22.536255472059665</v>
      </c>
    </row>
    <row r="90" spans="1:46" x14ac:dyDescent="0.25">
      <c r="A90">
        <v>63491</v>
      </c>
      <c r="I90">
        <v>17.899999999999999</v>
      </c>
      <c r="J90">
        <v>18.8</v>
      </c>
      <c r="K90">
        <v>18.2</v>
      </c>
      <c r="L90">
        <v>20</v>
      </c>
      <c r="M90">
        <v>20.3</v>
      </c>
      <c r="N90">
        <v>21.2</v>
      </c>
      <c r="O90">
        <v>20</v>
      </c>
      <c r="P90">
        <v>20.5</v>
      </c>
      <c r="Q90">
        <v>18.399999999999999</v>
      </c>
      <c r="R90">
        <v>17.100000000000001</v>
      </c>
      <c r="S90">
        <v>18.3</v>
      </c>
      <c r="T90">
        <v>19.899999999999999</v>
      </c>
      <c r="AA90" s="4">
        <f t="shared" si="11"/>
        <v>542.05319999999995</v>
      </c>
      <c r="AB90" s="4">
        <f t="shared" si="11"/>
        <v>554.19920000000002</v>
      </c>
      <c r="AC90" s="4">
        <f t="shared" si="11"/>
        <v>561.82839999999987</v>
      </c>
      <c r="AD90" s="4">
        <f t="shared" si="11"/>
        <v>620.89319999999998</v>
      </c>
      <c r="AE90" s="4">
        <f t="shared" si="11"/>
        <v>674.09079999999994</v>
      </c>
      <c r="AF90" s="4">
        <f t="shared" si="11"/>
        <v>686.74320000000012</v>
      </c>
      <c r="AG90" s="4">
        <f t="shared" si="11"/>
        <v>646.80399999999997</v>
      </c>
      <c r="AH90" s="4">
        <f t="shared" si="11"/>
        <v>621.38599999999997</v>
      </c>
      <c r="AI90" s="4">
        <f t="shared" si="11"/>
        <v>570.6511999999999</v>
      </c>
      <c r="AJ90" s="4">
        <f t="shared" si="11"/>
        <v>548.28679999999997</v>
      </c>
      <c r="AK90" s="4">
        <f t="shared" si="11"/>
        <v>654.31119999999999</v>
      </c>
      <c r="AL90" s="4">
        <f t="shared" si="11"/>
        <v>642.4348</v>
      </c>
      <c r="AM90" s="6">
        <f t="shared" si="10"/>
        <v>7323.6819999999998</v>
      </c>
      <c r="AN90" s="10"/>
      <c r="AO90" s="4">
        <f t="shared" si="12"/>
        <v>43495</v>
      </c>
      <c r="AP90" s="11">
        <f t="shared" si="13"/>
        <v>21.2</v>
      </c>
      <c r="AQ90" s="11">
        <f t="shared" si="14"/>
        <v>25.831945866392999</v>
      </c>
      <c r="AR90" s="11">
        <f t="shared" si="15"/>
        <v>25.545548579357181</v>
      </c>
      <c r="AS90" s="12">
        <f t="shared" si="16"/>
        <v>53.017588228532013</v>
      </c>
      <c r="AT90" s="11">
        <f t="shared" si="17"/>
        <v>9.6247081076392469</v>
      </c>
    </row>
    <row r="91" spans="1:46" x14ac:dyDescent="0.25">
      <c r="A91">
        <v>64593</v>
      </c>
      <c r="I91">
        <v>33.1</v>
      </c>
      <c r="J91">
        <v>34.5</v>
      </c>
      <c r="K91">
        <v>35.700000000000003</v>
      </c>
      <c r="L91">
        <v>37.6</v>
      </c>
      <c r="M91">
        <v>39.1</v>
      </c>
      <c r="N91">
        <v>40.299999999999997</v>
      </c>
      <c r="O91">
        <v>40.5</v>
      </c>
      <c r="P91">
        <v>40.5</v>
      </c>
      <c r="Q91">
        <v>36</v>
      </c>
      <c r="R91">
        <v>35.200000000000003</v>
      </c>
      <c r="S91">
        <v>33.1</v>
      </c>
      <c r="T91">
        <v>36.5</v>
      </c>
      <c r="AA91" s="4">
        <f t="shared" si="11"/>
        <v>1602.9359999999999</v>
      </c>
      <c r="AB91" s="4">
        <f t="shared" si="11"/>
        <v>1559.2799999999997</v>
      </c>
      <c r="AC91" s="4">
        <f t="shared" si="11"/>
        <v>1679.5680000000002</v>
      </c>
      <c r="AD91" s="4">
        <f t="shared" si="11"/>
        <v>1689.4079999999999</v>
      </c>
      <c r="AE91" s="4">
        <f t="shared" si="11"/>
        <v>1935.9839999999999</v>
      </c>
      <c r="AF91" s="4">
        <f t="shared" si="11"/>
        <v>2046.1439999999998</v>
      </c>
      <c r="AG91" s="4">
        <f t="shared" si="11"/>
        <v>1867.0079999999998</v>
      </c>
      <c r="AH91" s="4">
        <f t="shared" si="11"/>
        <v>1821.4319999999998</v>
      </c>
      <c r="AI91" s="4">
        <f t="shared" si="11"/>
        <v>1598.232</v>
      </c>
      <c r="AJ91" s="4">
        <f t="shared" si="11"/>
        <v>1575.4320000000002</v>
      </c>
      <c r="AK91" s="4">
        <f t="shared" si="11"/>
        <v>1506.7199999999998</v>
      </c>
      <c r="AL91" s="4">
        <f t="shared" si="11"/>
        <v>1494.7439999999999</v>
      </c>
      <c r="AM91" s="6">
        <f t="shared" si="10"/>
        <v>20376.887999999999</v>
      </c>
      <c r="AN91" s="10"/>
      <c r="AO91" s="4">
        <f t="shared" si="12"/>
        <v>158460</v>
      </c>
      <c r="AP91" s="11">
        <f t="shared" si="13"/>
        <v>40.5</v>
      </c>
      <c r="AQ91" s="11">
        <f t="shared" si="14"/>
        <v>49.022707982851422</v>
      </c>
      <c r="AR91" s="11">
        <f t="shared" si="15"/>
        <v>9.7206445451572865</v>
      </c>
      <c r="AS91" s="12">
        <f t="shared" si="16"/>
        <v>27.899785434810045</v>
      </c>
      <c r="AT91" s="11">
        <f t="shared" si="17"/>
        <v>20.851441619917878</v>
      </c>
    </row>
    <row r="92" spans="1:46" x14ac:dyDescent="0.25">
      <c r="A92">
        <v>70567</v>
      </c>
      <c r="I92">
        <v>30.2</v>
      </c>
      <c r="J92">
        <v>37.1</v>
      </c>
      <c r="K92">
        <v>33.299999999999997</v>
      </c>
      <c r="L92">
        <v>37.799999999999997</v>
      </c>
      <c r="M92">
        <v>38</v>
      </c>
      <c r="N92">
        <v>37</v>
      </c>
      <c r="O92">
        <v>37.9</v>
      </c>
      <c r="P92">
        <v>35.799999999999997</v>
      </c>
      <c r="Q92">
        <v>37.4</v>
      </c>
      <c r="R92">
        <v>41.6</v>
      </c>
      <c r="S92">
        <v>34.9</v>
      </c>
      <c r="T92">
        <v>31</v>
      </c>
      <c r="AA92" s="4">
        <f t="shared" si="11"/>
        <v>1025.28</v>
      </c>
      <c r="AB92" s="4">
        <f t="shared" si="11"/>
        <v>1205.472</v>
      </c>
      <c r="AC92" s="4">
        <f t="shared" si="11"/>
        <v>1131.7759999999998</v>
      </c>
      <c r="AD92" s="4">
        <f t="shared" si="11"/>
        <v>1324.5919999999999</v>
      </c>
      <c r="AE92" s="4">
        <f t="shared" si="11"/>
        <v>1422.288</v>
      </c>
      <c r="AF92" s="4">
        <f t="shared" si="11"/>
        <v>1349.056</v>
      </c>
      <c r="AG92" s="4">
        <f t="shared" si="11"/>
        <v>1251.904</v>
      </c>
      <c r="AH92" s="4">
        <f t="shared" si="11"/>
        <v>1205.136</v>
      </c>
      <c r="AI92" s="4">
        <f t="shared" si="11"/>
        <v>1216.9759999999999</v>
      </c>
      <c r="AJ92" s="4">
        <f t="shared" si="11"/>
        <v>1675.1200000000001</v>
      </c>
      <c r="AK92" s="4">
        <f t="shared" si="11"/>
        <v>1163.8719999999998</v>
      </c>
      <c r="AL92" s="4">
        <f t="shared" si="11"/>
        <v>1024.4479999999999</v>
      </c>
      <c r="AM92" s="6">
        <f t="shared" si="10"/>
        <v>14995.920000000002</v>
      </c>
      <c r="AN92" s="10"/>
      <c r="AO92" s="4">
        <f t="shared" si="12"/>
        <v>96600</v>
      </c>
      <c r="AP92" s="11">
        <f t="shared" si="13"/>
        <v>41.6</v>
      </c>
      <c r="AQ92" s="11">
        <f t="shared" si="14"/>
        <v>30.456118252572541</v>
      </c>
      <c r="AR92" s="11">
        <f t="shared" si="15"/>
        <v>27.978616635602105</v>
      </c>
      <c r="AS92" s="12">
        <f t="shared" si="16"/>
        <v>44.720496894409941</v>
      </c>
      <c r="AT92" s="11">
        <f t="shared" si="17"/>
        <v>17.844048911373768</v>
      </c>
    </row>
    <row r="93" spans="1:46" x14ac:dyDescent="0.25">
      <c r="A93">
        <v>76348</v>
      </c>
      <c r="I93">
        <v>62.4</v>
      </c>
      <c r="J93">
        <v>55.4</v>
      </c>
      <c r="K93">
        <v>54.7</v>
      </c>
      <c r="L93">
        <v>55</v>
      </c>
      <c r="M93">
        <v>54.5</v>
      </c>
      <c r="N93">
        <v>51.5</v>
      </c>
      <c r="O93">
        <v>52.8</v>
      </c>
      <c r="P93">
        <v>45.3</v>
      </c>
      <c r="Q93">
        <v>41</v>
      </c>
      <c r="R93">
        <v>46.3</v>
      </c>
      <c r="S93">
        <v>42</v>
      </c>
      <c r="T93">
        <v>46.7</v>
      </c>
      <c r="AA93" s="4">
        <f t="shared" si="11"/>
        <v>2543.0639999999999</v>
      </c>
      <c r="AB93" s="4">
        <f t="shared" si="11"/>
        <v>2315.712</v>
      </c>
      <c r="AC93" s="4">
        <f t="shared" si="11"/>
        <v>2233.7280000000001</v>
      </c>
      <c r="AD93" s="4">
        <f t="shared" si="11"/>
        <v>2268.864</v>
      </c>
      <c r="AE93" s="4">
        <f t="shared" si="11"/>
        <v>2443.248</v>
      </c>
      <c r="AF93" s="4">
        <f t="shared" si="11"/>
        <v>2405.8560000000002</v>
      </c>
      <c r="AG93" s="4">
        <f t="shared" si="11"/>
        <v>2517.6</v>
      </c>
      <c r="AH93" s="4">
        <f t="shared" si="11"/>
        <v>2105.0880000000002</v>
      </c>
      <c r="AI93" s="4">
        <f t="shared" si="11"/>
        <v>1910.3760000000002</v>
      </c>
      <c r="AJ93" s="4">
        <f t="shared" si="11"/>
        <v>2044.9680000000001</v>
      </c>
      <c r="AK93" s="4">
        <f t="shared" si="11"/>
        <v>1956.6</v>
      </c>
      <c r="AL93" s="4">
        <f t="shared" si="11"/>
        <v>2304.5039999999999</v>
      </c>
      <c r="AM93" s="6">
        <f t="shared" si="10"/>
        <v>27049.608</v>
      </c>
      <c r="AN93" s="10"/>
      <c r="AO93" s="4">
        <f t="shared" si="12"/>
        <v>206460</v>
      </c>
      <c r="AP93" s="11">
        <f t="shared" si="13"/>
        <v>62.4</v>
      </c>
      <c r="AQ93" s="11">
        <f t="shared" si="14"/>
        <v>46.945638862866467</v>
      </c>
      <c r="AR93" s="11">
        <f t="shared" si="15"/>
        <v>13.225612984307089</v>
      </c>
      <c r="AS93" s="12">
        <f t="shared" si="16"/>
        <v>29.42942942942943</v>
      </c>
      <c r="AT93" s="11">
        <f t="shared" si="17"/>
        <v>21.996007703304254</v>
      </c>
    </row>
    <row r="94" spans="1:46" x14ac:dyDescent="0.25">
      <c r="A94">
        <v>77432</v>
      </c>
      <c r="I94">
        <v>41.2</v>
      </c>
      <c r="J94">
        <v>39.299999999999997</v>
      </c>
      <c r="K94">
        <v>37.6</v>
      </c>
      <c r="L94">
        <v>38.6</v>
      </c>
      <c r="M94">
        <v>41.2</v>
      </c>
      <c r="N94">
        <v>42</v>
      </c>
      <c r="O94">
        <v>41.7</v>
      </c>
      <c r="P94">
        <v>41.7</v>
      </c>
      <c r="Q94">
        <v>42.5</v>
      </c>
      <c r="R94">
        <v>40.299999999999997</v>
      </c>
      <c r="S94">
        <v>39.299999999999997</v>
      </c>
      <c r="T94">
        <v>40.5</v>
      </c>
      <c r="AA94" s="4">
        <f t="shared" si="11"/>
        <v>1493.232</v>
      </c>
      <c r="AB94" s="4">
        <f t="shared" si="11"/>
        <v>1422.6239999999998</v>
      </c>
      <c r="AC94" s="4">
        <f t="shared" si="11"/>
        <v>1491.9119999999998</v>
      </c>
      <c r="AD94" s="4">
        <f t="shared" si="11"/>
        <v>1517.88</v>
      </c>
      <c r="AE94" s="4">
        <f t="shared" si="11"/>
        <v>1700.856</v>
      </c>
      <c r="AF94" s="4">
        <f t="shared" si="11"/>
        <v>1713.528</v>
      </c>
      <c r="AG94" s="4">
        <f t="shared" si="11"/>
        <v>1642.944</v>
      </c>
      <c r="AH94" s="4">
        <f t="shared" si="11"/>
        <v>1648.0079999999998</v>
      </c>
      <c r="AI94" s="4">
        <f t="shared" si="11"/>
        <v>1716.3839999999998</v>
      </c>
      <c r="AJ94" s="4">
        <f t="shared" si="11"/>
        <v>1808.136</v>
      </c>
      <c r="AK94" s="4">
        <f t="shared" si="11"/>
        <v>1726.4639999999999</v>
      </c>
      <c r="AL94" s="4">
        <f t="shared" si="11"/>
        <v>1588.4879999999998</v>
      </c>
      <c r="AM94" s="6">
        <f t="shared" si="10"/>
        <v>19470.456000000002</v>
      </c>
      <c r="AN94" s="10"/>
      <c r="AO94" s="4">
        <f t="shared" si="12"/>
        <v>139500</v>
      </c>
      <c r="AP94" s="11">
        <f t="shared" si="13"/>
        <v>42.5</v>
      </c>
      <c r="AQ94" s="11">
        <f t="shared" si="14"/>
        <v>39.328267458674624</v>
      </c>
      <c r="AR94" s="11">
        <f t="shared" si="15"/>
        <v>18.211675907239709</v>
      </c>
      <c r="AS94" s="12">
        <f t="shared" si="16"/>
        <v>34.831541218637994</v>
      </c>
      <c r="AT94" s="11">
        <f t="shared" si="17"/>
        <v>20.195691294433082</v>
      </c>
    </row>
    <row r="95" spans="1:46" x14ac:dyDescent="0.25">
      <c r="A95">
        <v>79126</v>
      </c>
      <c r="I95">
        <v>41</v>
      </c>
      <c r="J95">
        <v>36.700000000000003</v>
      </c>
      <c r="K95">
        <v>44.5</v>
      </c>
      <c r="L95">
        <v>41.9</v>
      </c>
      <c r="M95">
        <v>42.2</v>
      </c>
      <c r="N95">
        <v>38.6</v>
      </c>
      <c r="O95">
        <v>37</v>
      </c>
      <c r="P95">
        <v>35.200000000000003</v>
      </c>
      <c r="Q95">
        <v>41.9</v>
      </c>
      <c r="R95">
        <v>41</v>
      </c>
      <c r="S95">
        <v>41</v>
      </c>
      <c r="T95">
        <v>40</v>
      </c>
      <c r="AA95" s="4">
        <f t="shared" si="11"/>
        <v>1155.8400000000001</v>
      </c>
      <c r="AB95" s="4">
        <f t="shared" si="11"/>
        <v>1121.4879999999998</v>
      </c>
      <c r="AC95" s="4">
        <f t="shared" si="11"/>
        <v>1393.5840000000001</v>
      </c>
      <c r="AD95" s="4">
        <f t="shared" si="11"/>
        <v>1318.6399999999999</v>
      </c>
      <c r="AE95" s="4">
        <f t="shared" si="11"/>
        <v>1343.6480000000001</v>
      </c>
      <c r="AF95" s="4">
        <f t="shared" si="11"/>
        <v>1219.1039999999998</v>
      </c>
      <c r="AG95" s="4">
        <f t="shared" si="11"/>
        <v>1146.4959999999999</v>
      </c>
      <c r="AH95" s="4">
        <f t="shared" si="11"/>
        <v>1151.7440000000001</v>
      </c>
      <c r="AI95" s="4">
        <f t="shared" si="11"/>
        <v>1291.6320000000001</v>
      </c>
      <c r="AJ95" s="4">
        <f t="shared" si="11"/>
        <v>1405.6640000000002</v>
      </c>
      <c r="AK95" s="4">
        <f t="shared" si="11"/>
        <v>1344.8960000000002</v>
      </c>
      <c r="AL95" s="4">
        <f t="shared" si="11"/>
        <v>1180.5119999999999</v>
      </c>
      <c r="AM95" s="6">
        <f t="shared" si="10"/>
        <v>15073.248000000001</v>
      </c>
      <c r="AN95" s="10"/>
      <c r="AO95" s="4">
        <f t="shared" si="12"/>
        <v>88320</v>
      </c>
      <c r="AP95" s="11">
        <f t="shared" si="13"/>
        <v>44.5</v>
      </c>
      <c r="AQ95" s="11">
        <f t="shared" si="14"/>
        <v>25.166870259834624</v>
      </c>
      <c r="AR95" s="11">
        <f t="shared" si="15"/>
        <v>39.565870525595329</v>
      </c>
      <c r="AS95" s="12">
        <f t="shared" si="16"/>
        <v>54.46105072463768</v>
      </c>
      <c r="AT95" s="11">
        <f t="shared" si="17"/>
        <v>17.151847539132969</v>
      </c>
    </row>
    <row r="96" spans="1:46" x14ac:dyDescent="0.25">
      <c r="A96">
        <v>81319</v>
      </c>
      <c r="I96">
        <v>28.3</v>
      </c>
      <c r="J96">
        <v>30</v>
      </c>
      <c r="K96">
        <v>34.299999999999997</v>
      </c>
      <c r="L96">
        <v>36.200000000000003</v>
      </c>
      <c r="M96">
        <v>35.700000000000003</v>
      </c>
      <c r="N96">
        <v>32.6</v>
      </c>
      <c r="O96">
        <v>32.6</v>
      </c>
      <c r="P96">
        <v>31.9</v>
      </c>
      <c r="Q96">
        <v>31</v>
      </c>
      <c r="R96">
        <v>30.7</v>
      </c>
      <c r="S96">
        <v>31</v>
      </c>
      <c r="T96">
        <v>29.7</v>
      </c>
      <c r="AA96" s="4">
        <f t="shared" si="11"/>
        <v>1005.3119999999999</v>
      </c>
      <c r="AB96" s="4">
        <f t="shared" si="11"/>
        <v>1052.4959999999999</v>
      </c>
      <c r="AC96" s="4">
        <f t="shared" si="11"/>
        <v>1206.6959999999999</v>
      </c>
      <c r="AD96" s="4">
        <f t="shared" si="11"/>
        <v>1383.6480000000001</v>
      </c>
      <c r="AE96" s="4">
        <f t="shared" si="11"/>
        <v>1431.4320000000002</v>
      </c>
      <c r="AF96" s="4">
        <f t="shared" si="11"/>
        <v>1321.56</v>
      </c>
      <c r="AG96" s="4">
        <f t="shared" si="11"/>
        <v>1210.152</v>
      </c>
      <c r="AH96" s="4">
        <f t="shared" si="11"/>
        <v>1153.4880000000001</v>
      </c>
      <c r="AI96" s="4">
        <f t="shared" si="11"/>
        <v>1129.104</v>
      </c>
      <c r="AJ96" s="4">
        <f t="shared" si="11"/>
        <v>1215.5039999999999</v>
      </c>
      <c r="AK96" s="4">
        <f t="shared" si="11"/>
        <v>1230.384</v>
      </c>
      <c r="AL96" s="4">
        <f t="shared" si="11"/>
        <v>1103.4479999999999</v>
      </c>
      <c r="AM96" s="6">
        <f t="shared" si="10"/>
        <v>14443.224</v>
      </c>
      <c r="AN96" s="10"/>
      <c r="AO96" s="4">
        <f t="shared" si="12"/>
        <v>99060</v>
      </c>
      <c r="AP96" s="11">
        <f t="shared" si="13"/>
        <v>36.200000000000003</v>
      </c>
      <c r="AQ96" s="11">
        <f t="shared" si="14"/>
        <v>35.280814697395471</v>
      </c>
      <c r="AR96" s="11">
        <f t="shared" si="15"/>
        <v>20.459699711962067</v>
      </c>
      <c r="AS96" s="12">
        <f t="shared" si="16"/>
        <v>38.764385221078136</v>
      </c>
      <c r="AT96" s="11">
        <f t="shared" si="17"/>
        <v>18.029292195353364</v>
      </c>
    </row>
    <row r="97" spans="1:46" x14ac:dyDescent="0.25">
      <c r="A97">
        <v>90501</v>
      </c>
      <c r="I97">
        <v>43.7</v>
      </c>
      <c r="J97">
        <v>42.7</v>
      </c>
      <c r="K97">
        <v>44.2</v>
      </c>
      <c r="L97">
        <v>42.8</v>
      </c>
      <c r="M97">
        <v>44.5</v>
      </c>
      <c r="N97">
        <v>44.6</v>
      </c>
      <c r="O97">
        <v>44.9</v>
      </c>
      <c r="P97">
        <v>50.9</v>
      </c>
      <c r="Q97">
        <v>43.7</v>
      </c>
      <c r="R97">
        <v>48.8</v>
      </c>
      <c r="S97">
        <v>50.8</v>
      </c>
      <c r="T97">
        <v>49.2</v>
      </c>
      <c r="AA97" s="4">
        <f t="shared" si="11"/>
        <v>1796.1599999999999</v>
      </c>
      <c r="AB97" s="4">
        <f t="shared" si="11"/>
        <v>1820.8319999999999</v>
      </c>
      <c r="AC97" s="4">
        <f t="shared" si="11"/>
        <v>1966.1279999999999</v>
      </c>
      <c r="AD97" s="4">
        <f t="shared" si="11"/>
        <v>1913.568</v>
      </c>
      <c r="AE97" s="4">
        <f t="shared" si="11"/>
        <v>2092.4159999999997</v>
      </c>
      <c r="AF97" s="4">
        <f t="shared" si="11"/>
        <v>2063.616</v>
      </c>
      <c r="AG97" s="4">
        <f t="shared" si="11"/>
        <v>1946.8320000000001</v>
      </c>
      <c r="AH97" s="4">
        <f t="shared" si="11"/>
        <v>1960.848</v>
      </c>
      <c r="AI97" s="4">
        <f t="shared" si="11"/>
        <v>1826.5439999999999</v>
      </c>
      <c r="AJ97" s="4">
        <f t="shared" si="11"/>
        <v>2180.7839999999997</v>
      </c>
      <c r="AK97" s="4">
        <f t="shared" si="11"/>
        <v>2334</v>
      </c>
      <c r="AL97" s="4">
        <f t="shared" si="11"/>
        <v>2095.9680000000003</v>
      </c>
      <c r="AM97" s="6">
        <f t="shared" si="10"/>
        <v>23997.696</v>
      </c>
      <c r="AN97" s="10"/>
      <c r="AO97" s="4">
        <f t="shared" si="12"/>
        <v>180960</v>
      </c>
      <c r="AP97" s="11">
        <f t="shared" si="13"/>
        <v>50.9</v>
      </c>
      <c r="AQ97" s="11">
        <f t="shared" si="14"/>
        <v>45.084471473139018</v>
      </c>
      <c r="AR97" s="11">
        <f t="shared" si="15"/>
        <v>13.924246774494931</v>
      </c>
      <c r="AS97" s="12">
        <f t="shared" si="16"/>
        <v>30.437665782493369</v>
      </c>
      <c r="AT97" s="11">
        <f t="shared" si="17"/>
        <v>21.459919880778223</v>
      </c>
    </row>
    <row r="98" spans="1:46" x14ac:dyDescent="0.25">
      <c r="A98">
        <v>90715</v>
      </c>
      <c r="I98">
        <v>40.5</v>
      </c>
      <c r="J98">
        <v>37</v>
      </c>
      <c r="K98">
        <v>42</v>
      </c>
      <c r="L98">
        <v>39.1</v>
      </c>
      <c r="M98">
        <v>36.700000000000003</v>
      </c>
      <c r="N98">
        <v>40.299999999999997</v>
      </c>
      <c r="O98">
        <v>39.299999999999997</v>
      </c>
      <c r="P98">
        <v>40.5</v>
      </c>
      <c r="Q98">
        <v>44.1</v>
      </c>
      <c r="R98">
        <v>46.5</v>
      </c>
      <c r="S98">
        <v>43.2</v>
      </c>
      <c r="T98">
        <v>40.299999999999997</v>
      </c>
      <c r="AA98" s="4">
        <f t="shared" si="11"/>
        <v>1770.7919999999999</v>
      </c>
      <c r="AB98" s="4">
        <f t="shared" si="11"/>
        <v>1664.712</v>
      </c>
      <c r="AC98" s="4">
        <f t="shared" si="11"/>
        <v>1764.1679999999999</v>
      </c>
      <c r="AD98" s="4">
        <f t="shared" si="11"/>
        <v>1571.3760000000002</v>
      </c>
      <c r="AE98" s="4">
        <f t="shared" si="11"/>
        <v>1644.768</v>
      </c>
      <c r="AF98" s="4">
        <f t="shared" si="11"/>
        <v>1691.6639999999998</v>
      </c>
      <c r="AG98" s="4">
        <f t="shared" si="11"/>
        <v>1691.0159999999996</v>
      </c>
      <c r="AH98" s="4">
        <f t="shared" si="11"/>
        <v>1806.2399999999998</v>
      </c>
      <c r="AI98" s="4">
        <f t="shared" si="11"/>
        <v>2010.12</v>
      </c>
      <c r="AJ98" s="4">
        <f t="shared" si="11"/>
        <v>2139.288</v>
      </c>
      <c r="AK98" s="4">
        <f t="shared" si="11"/>
        <v>2081.9519999999998</v>
      </c>
      <c r="AL98" s="4">
        <f t="shared" si="11"/>
        <v>1782.8159999999998</v>
      </c>
      <c r="AM98" s="6">
        <f t="shared" si="10"/>
        <v>21618.912</v>
      </c>
      <c r="AN98" s="10"/>
      <c r="AO98" s="4">
        <f t="shared" si="12"/>
        <v>164280</v>
      </c>
      <c r="AP98" s="11">
        <f t="shared" si="13"/>
        <v>46.5</v>
      </c>
      <c r="AQ98" s="11">
        <f t="shared" si="14"/>
        <v>45.876789896094778</v>
      </c>
      <c r="AR98" s="11">
        <f t="shared" si="15"/>
        <v>12.502029509695433</v>
      </c>
      <c r="AS98" s="12">
        <f t="shared" si="16"/>
        <v>29.796688580472363</v>
      </c>
      <c r="AT98" s="11">
        <f t="shared" si="17"/>
        <v>21.023971944057983</v>
      </c>
    </row>
    <row r="99" spans="1:46" x14ac:dyDescent="0.25">
      <c r="A99">
        <v>93439</v>
      </c>
      <c r="I99">
        <v>32.799999999999997</v>
      </c>
      <c r="J99">
        <v>34.700000000000003</v>
      </c>
      <c r="K99">
        <v>34.700000000000003</v>
      </c>
      <c r="L99">
        <v>37</v>
      </c>
      <c r="M99">
        <v>36</v>
      </c>
      <c r="N99">
        <v>37.4</v>
      </c>
      <c r="O99">
        <v>36.700000000000003</v>
      </c>
      <c r="P99">
        <v>35.700000000000003</v>
      </c>
      <c r="Q99">
        <v>35.5</v>
      </c>
      <c r="R99">
        <v>37.200000000000003</v>
      </c>
      <c r="S99">
        <v>36.700000000000003</v>
      </c>
      <c r="T99">
        <v>38.6</v>
      </c>
      <c r="AA99" s="4">
        <f t="shared" si="11"/>
        <v>1436.136</v>
      </c>
      <c r="AB99" s="4">
        <f t="shared" si="11"/>
        <v>1451.04</v>
      </c>
      <c r="AC99" s="4">
        <f t="shared" si="11"/>
        <v>1445.9760000000001</v>
      </c>
      <c r="AD99" s="4">
        <f t="shared" si="11"/>
        <v>1436.8319999999999</v>
      </c>
      <c r="AE99" s="4">
        <f t="shared" si="11"/>
        <v>1562.7840000000001</v>
      </c>
      <c r="AF99" s="4">
        <f t="shared" si="11"/>
        <v>1584.96</v>
      </c>
      <c r="AG99" s="4">
        <f t="shared" si="11"/>
        <v>1513.1040000000003</v>
      </c>
      <c r="AH99" s="4">
        <f t="shared" si="11"/>
        <v>1527.6480000000001</v>
      </c>
      <c r="AI99" s="4">
        <f t="shared" si="11"/>
        <v>1453.5839999999998</v>
      </c>
      <c r="AJ99" s="4">
        <f t="shared" si="11"/>
        <v>1596.9840000000002</v>
      </c>
      <c r="AK99" s="4">
        <f t="shared" si="11"/>
        <v>1589.0640000000003</v>
      </c>
      <c r="AL99" s="4">
        <f t="shared" si="11"/>
        <v>1553.328</v>
      </c>
      <c r="AM99" s="6">
        <f t="shared" si="10"/>
        <v>18151.440000000002</v>
      </c>
      <c r="AN99" s="10"/>
      <c r="AO99" s="4">
        <f t="shared" si="12"/>
        <v>133800</v>
      </c>
      <c r="AP99" s="11">
        <f t="shared" si="13"/>
        <v>38.6</v>
      </c>
      <c r="AQ99" s="11">
        <f t="shared" si="14"/>
        <v>42.344691851068646</v>
      </c>
      <c r="AR99" s="11">
        <f t="shared" si="15"/>
        <v>14.597633225752716</v>
      </c>
      <c r="AS99" s="12">
        <f t="shared" si="16"/>
        <v>32.361733931240657</v>
      </c>
      <c r="AT99" s="11">
        <f t="shared" si="17"/>
        <v>19.964543842901961</v>
      </c>
    </row>
    <row r="100" spans="1:46" x14ac:dyDescent="0.25">
      <c r="A100">
        <v>94407</v>
      </c>
      <c r="I100">
        <v>29.7</v>
      </c>
      <c r="J100">
        <v>34.299999999999997</v>
      </c>
      <c r="K100">
        <v>37.9</v>
      </c>
      <c r="L100">
        <v>39.799999999999997</v>
      </c>
      <c r="M100">
        <v>43.2</v>
      </c>
      <c r="N100">
        <v>43.6</v>
      </c>
      <c r="O100">
        <v>42.2</v>
      </c>
      <c r="P100">
        <v>34</v>
      </c>
      <c r="Q100">
        <v>34</v>
      </c>
      <c r="R100">
        <v>33.5</v>
      </c>
      <c r="S100">
        <v>30.5</v>
      </c>
      <c r="T100">
        <v>29</v>
      </c>
      <c r="AA100" s="4">
        <f t="shared" si="11"/>
        <v>1113.576</v>
      </c>
      <c r="AB100" s="4">
        <f t="shared" si="11"/>
        <v>1206.6959999999999</v>
      </c>
      <c r="AC100" s="4">
        <f t="shared" si="11"/>
        <v>1334.616</v>
      </c>
      <c r="AD100" s="4">
        <f t="shared" si="11"/>
        <v>1425.4799999999998</v>
      </c>
      <c r="AE100" s="4">
        <f t="shared" si="11"/>
        <v>1621.1279999999997</v>
      </c>
      <c r="AF100" s="4">
        <f t="shared" si="11"/>
        <v>1617.336</v>
      </c>
      <c r="AG100" s="4">
        <f t="shared" si="11"/>
        <v>1453.3679999999999</v>
      </c>
      <c r="AH100" s="4">
        <f t="shared" si="11"/>
        <v>1252.5839999999998</v>
      </c>
      <c r="AI100" s="4">
        <f t="shared" si="11"/>
        <v>1176.6239999999998</v>
      </c>
      <c r="AJ100" s="4">
        <f t="shared" si="11"/>
        <v>1275.048</v>
      </c>
      <c r="AK100" s="4">
        <f t="shared" si="11"/>
        <v>1156.6320000000001</v>
      </c>
      <c r="AL100" s="4">
        <f t="shared" si="11"/>
        <v>1061.9759999999999</v>
      </c>
      <c r="AM100" s="6">
        <f t="shared" si="10"/>
        <v>15695.064</v>
      </c>
      <c r="AN100" s="10"/>
      <c r="AO100" s="4">
        <f t="shared" si="12"/>
        <v>104940</v>
      </c>
      <c r="AP100" s="11">
        <f t="shared" si="13"/>
        <v>43.6</v>
      </c>
      <c r="AQ100" s="11">
        <f t="shared" si="14"/>
        <v>33.371212425642128</v>
      </c>
      <c r="AR100" s="11">
        <f t="shared" si="15"/>
        <v>24.154172987073142</v>
      </c>
      <c r="AS100" s="12">
        <f t="shared" si="16"/>
        <v>41.137793024585477</v>
      </c>
      <c r="AT100" s="11">
        <f t="shared" si="17"/>
        <v>18.439702847552741</v>
      </c>
    </row>
    <row r="101" spans="1:46" x14ac:dyDescent="0.25">
      <c r="A101">
        <v>95411</v>
      </c>
      <c r="I101">
        <v>80</v>
      </c>
      <c r="J101">
        <v>77.400000000000006</v>
      </c>
      <c r="K101">
        <v>81</v>
      </c>
      <c r="L101">
        <v>87.6</v>
      </c>
      <c r="M101">
        <v>81.3</v>
      </c>
      <c r="N101">
        <v>76.099999999999994</v>
      </c>
      <c r="O101">
        <v>87.6</v>
      </c>
      <c r="P101">
        <v>71.3</v>
      </c>
      <c r="Q101">
        <v>74.8</v>
      </c>
      <c r="R101">
        <v>84.4</v>
      </c>
      <c r="S101">
        <v>80</v>
      </c>
      <c r="T101">
        <v>70.400000000000006</v>
      </c>
      <c r="AA101" s="4">
        <f t="shared" si="11"/>
        <v>3913.9840000000004</v>
      </c>
      <c r="AB101" s="4">
        <f t="shared" si="11"/>
        <v>3791.7760000000003</v>
      </c>
      <c r="AC101" s="4">
        <f t="shared" si="11"/>
        <v>4071.616</v>
      </c>
      <c r="AD101" s="4">
        <f t="shared" si="11"/>
        <v>4061.3760000000002</v>
      </c>
      <c r="AE101" s="4">
        <f t="shared" si="11"/>
        <v>4184.3999999999996</v>
      </c>
      <c r="AF101" s="4">
        <f t="shared" si="11"/>
        <v>3966.9920000000002</v>
      </c>
      <c r="AG101" s="4">
        <f t="shared" si="11"/>
        <v>3966.848</v>
      </c>
      <c r="AH101" s="4">
        <f t="shared" si="11"/>
        <v>3566.864</v>
      </c>
      <c r="AI101" s="4">
        <f t="shared" si="11"/>
        <v>3487.2640000000001</v>
      </c>
      <c r="AJ101" s="4">
        <f t="shared" si="11"/>
        <v>3902.6559999999999</v>
      </c>
      <c r="AK101" s="4">
        <f t="shared" si="11"/>
        <v>3650.6559999999999</v>
      </c>
      <c r="AL101" s="4">
        <f t="shared" si="11"/>
        <v>3147.4880000000003</v>
      </c>
      <c r="AM101" s="6">
        <f t="shared" si="10"/>
        <v>45711.920000000006</v>
      </c>
      <c r="AN101" s="10"/>
      <c r="AO101" s="4">
        <f t="shared" si="12"/>
        <v>362960</v>
      </c>
      <c r="AP101" s="11">
        <f t="shared" si="13"/>
        <v>87.6</v>
      </c>
      <c r="AQ101" s="11">
        <f t="shared" si="14"/>
        <v>52.276947607732389</v>
      </c>
      <c r="AR101" s="11">
        <f t="shared" si="15"/>
        <v>10.8699718420048</v>
      </c>
      <c r="AS101" s="12">
        <f t="shared" si="16"/>
        <v>26.226030416574829</v>
      </c>
      <c r="AT101" s="11">
        <f t="shared" si="17"/>
        <v>23.676931244198428</v>
      </c>
    </row>
    <row r="102" spans="1:46" x14ac:dyDescent="0.25">
      <c r="T102">
        <f>SUM(I72:T101)</f>
        <v>15385.000000000007</v>
      </c>
    </row>
    <row r="103" spans="1:46" x14ac:dyDescent="0.25">
      <c r="I103" t="s">
        <v>168</v>
      </c>
      <c r="Q103" s="7"/>
      <c r="AA103" t="s">
        <v>169</v>
      </c>
      <c r="AM103" t="s">
        <v>150</v>
      </c>
    </row>
    <row r="104" spans="1:46" x14ac:dyDescent="0.25">
      <c r="A104">
        <v>9138</v>
      </c>
      <c r="I104">
        <f>IF(I72*100&gt;I4,I4,I72*100)</f>
        <v>4130</v>
      </c>
      <c r="J104">
        <f t="shared" ref="J104:T104" si="18">IF(J72*100&gt;J4,J4,J72*100)</f>
        <v>4029.9999999999995</v>
      </c>
      <c r="K104">
        <f t="shared" si="18"/>
        <v>5600</v>
      </c>
      <c r="L104">
        <f t="shared" si="18"/>
        <v>5820</v>
      </c>
      <c r="M104">
        <f t="shared" si="18"/>
        <v>5720</v>
      </c>
      <c r="N104">
        <f t="shared" si="18"/>
        <v>5560</v>
      </c>
      <c r="O104">
        <f t="shared" si="18"/>
        <v>5120</v>
      </c>
      <c r="P104">
        <f t="shared" si="18"/>
        <v>4450</v>
      </c>
      <c r="Q104">
        <f t="shared" si="18"/>
        <v>4600</v>
      </c>
      <c r="R104">
        <f t="shared" si="18"/>
        <v>4500</v>
      </c>
      <c r="S104">
        <f t="shared" si="18"/>
        <v>4760</v>
      </c>
      <c r="T104">
        <f t="shared" si="18"/>
        <v>4500</v>
      </c>
      <c r="AA104" s="11">
        <f>100*I4/(I72*744)</f>
        <v>40.615480746699994</v>
      </c>
      <c r="AB104" s="11">
        <f>100*J4/(J72*720)</f>
        <v>43.010752688172047</v>
      </c>
      <c r="AC104" s="11">
        <f t="shared" ref="AC104:AK119" si="19">100*K4/(K72*744)</f>
        <v>34.946236559139784</v>
      </c>
      <c r="AD104" s="11">
        <f>100*L4/(L72*672)</f>
        <v>46.637211585665192</v>
      </c>
      <c r="AE104" s="11">
        <f t="shared" si="19"/>
        <v>45.68012632528761</v>
      </c>
      <c r="AF104" s="11">
        <f t="shared" si="19"/>
        <v>43.320182563626517</v>
      </c>
      <c r="AG104" s="11">
        <f>100*O4/(O72*720)</f>
        <v>37.760416666666664</v>
      </c>
      <c r="AH104" s="11">
        <f t="shared" si="19"/>
        <v>39.38625105714631</v>
      </c>
      <c r="AI104" s="11">
        <f>100*Q4/(Q72*720)</f>
        <v>42.753623188405797</v>
      </c>
      <c r="AJ104" s="11">
        <f t="shared" si="19"/>
        <v>54.241338112305854</v>
      </c>
      <c r="AK104" s="11">
        <f t="shared" si="19"/>
        <v>49.923195084485407</v>
      </c>
      <c r="AL104" s="11">
        <f>100*T4/(T72*720)</f>
        <v>44.444444444444443</v>
      </c>
      <c r="AM104" s="10">
        <f>SUM(AA104:AL104)/12</f>
        <v>43.559938251837139</v>
      </c>
    </row>
    <row r="105" spans="1:46" x14ac:dyDescent="0.25">
      <c r="A105">
        <v>9266</v>
      </c>
      <c r="I105">
        <f t="shared" ref="I105:T120" si="20">IF(I73*100&gt;I5,I5,I73*100)</f>
        <v>3190</v>
      </c>
      <c r="J105">
        <f t="shared" si="20"/>
        <v>3310</v>
      </c>
      <c r="K105">
        <f t="shared" si="20"/>
        <v>3350</v>
      </c>
      <c r="L105">
        <f t="shared" si="20"/>
        <v>3450</v>
      </c>
      <c r="M105">
        <f t="shared" si="20"/>
        <v>3860</v>
      </c>
      <c r="N105">
        <f t="shared" si="20"/>
        <v>3429.9999999999995</v>
      </c>
      <c r="O105">
        <f t="shared" si="20"/>
        <v>3429.9999999999995</v>
      </c>
      <c r="P105">
        <f t="shared" si="20"/>
        <v>3140</v>
      </c>
      <c r="Q105">
        <f t="shared" si="20"/>
        <v>4029.9999999999995</v>
      </c>
      <c r="R105">
        <f t="shared" si="20"/>
        <v>3550</v>
      </c>
      <c r="S105">
        <f t="shared" si="20"/>
        <v>3500</v>
      </c>
      <c r="T105">
        <f t="shared" si="20"/>
        <v>3740</v>
      </c>
      <c r="AA105" s="11">
        <f t="shared" ref="AA105:AA133" si="21">100*I5/(I73*744)</f>
        <v>21.994134897360706</v>
      </c>
      <c r="AB105" s="11">
        <f t="shared" ref="AB105:AB133" si="22">100*J5/(J73*720)</f>
        <v>22.658610271903324</v>
      </c>
      <c r="AC105" s="11">
        <f t="shared" si="19"/>
        <v>23.350987000481464</v>
      </c>
      <c r="AD105" s="11">
        <f t="shared" ref="AD105:AD133" si="23">100*L5/(L73*672)</f>
        <v>23.03312629399586</v>
      </c>
      <c r="AE105" s="11">
        <f t="shared" si="19"/>
        <v>20.056827678422195</v>
      </c>
      <c r="AF105" s="11">
        <f t="shared" si="19"/>
        <v>22.336123389447948</v>
      </c>
      <c r="AG105" s="11">
        <f t="shared" ref="AG105:AG133" si="24">100*O5/(O73*720)</f>
        <v>21.865889212827991</v>
      </c>
      <c r="AH105" s="11">
        <f t="shared" si="19"/>
        <v>23.628518594616807</v>
      </c>
      <c r="AI105" s="11">
        <f t="shared" ref="AI105:AI133" si="25">100*Q5/(Q73*720)</f>
        <v>18.610421836228291</v>
      </c>
      <c r="AJ105" s="11">
        <f t="shared" si="19"/>
        <v>20.899591094956836</v>
      </c>
      <c r="AK105" s="11">
        <f t="shared" si="19"/>
        <v>21.428571428571427</v>
      </c>
      <c r="AL105" s="11">
        <f t="shared" ref="AL105:AL133" si="26">100*T5/(T73*720)</f>
        <v>19.830659536541891</v>
      </c>
      <c r="AM105" s="10">
        <f t="shared" ref="AM105:AM133" si="27">SUM(AA105:AL105)/12</f>
        <v>21.641121769612894</v>
      </c>
    </row>
    <row r="106" spans="1:46" x14ac:dyDescent="0.25">
      <c r="A106">
        <v>18923</v>
      </c>
      <c r="I106">
        <f t="shared" si="20"/>
        <v>4460</v>
      </c>
      <c r="J106">
        <f t="shared" si="20"/>
        <v>4990</v>
      </c>
      <c r="K106">
        <f t="shared" si="20"/>
        <v>5280</v>
      </c>
      <c r="L106">
        <f t="shared" si="20"/>
        <v>5600</v>
      </c>
      <c r="M106">
        <f t="shared" si="20"/>
        <v>5750</v>
      </c>
      <c r="N106">
        <f t="shared" si="20"/>
        <v>5090</v>
      </c>
      <c r="O106">
        <f t="shared" si="20"/>
        <v>4700</v>
      </c>
      <c r="P106">
        <f t="shared" si="20"/>
        <v>4320</v>
      </c>
      <c r="Q106">
        <f t="shared" si="20"/>
        <v>3920.0000000000005</v>
      </c>
      <c r="R106">
        <f t="shared" si="20"/>
        <v>4160</v>
      </c>
      <c r="S106">
        <f t="shared" si="20"/>
        <v>4600</v>
      </c>
      <c r="T106">
        <f t="shared" si="20"/>
        <v>4400</v>
      </c>
      <c r="AA106" s="11">
        <f t="shared" si="21"/>
        <v>51.714161724287571</v>
      </c>
      <c r="AB106" s="11">
        <f t="shared" si="22"/>
        <v>52.772211088844358</v>
      </c>
      <c r="AC106" s="11">
        <f t="shared" si="19"/>
        <v>56.512707722385144</v>
      </c>
      <c r="AD106" s="11">
        <f t="shared" si="23"/>
        <v>65.369897959183675</v>
      </c>
      <c r="AE106" s="11">
        <f t="shared" si="19"/>
        <v>59.467040673211784</v>
      </c>
      <c r="AF106" s="11">
        <f t="shared" si="19"/>
        <v>61.157234298751504</v>
      </c>
      <c r="AG106" s="11">
        <f t="shared" si="24"/>
        <v>57.446808510638299</v>
      </c>
      <c r="AH106" s="11">
        <f t="shared" si="19"/>
        <v>53.390083632019113</v>
      </c>
      <c r="AI106" s="11">
        <f t="shared" si="25"/>
        <v>53.571428571428562</v>
      </c>
      <c r="AJ106" s="11">
        <f t="shared" si="19"/>
        <v>58.157568238213393</v>
      </c>
      <c r="AK106" s="11">
        <f t="shared" si="19"/>
        <v>55.04908835904628</v>
      </c>
      <c r="AL106" s="11">
        <f t="shared" si="26"/>
        <v>59.090909090909093</v>
      </c>
      <c r="AM106" s="10">
        <f t="shared" si="27"/>
        <v>56.974928322409902</v>
      </c>
    </row>
    <row r="107" spans="1:46" x14ac:dyDescent="0.25">
      <c r="A107">
        <v>22293</v>
      </c>
      <c r="I107">
        <f t="shared" si="20"/>
        <v>1630</v>
      </c>
      <c r="J107">
        <f t="shared" si="20"/>
        <v>1480</v>
      </c>
      <c r="K107">
        <f t="shared" si="20"/>
        <v>1939.9999999999998</v>
      </c>
      <c r="L107">
        <f t="shared" si="20"/>
        <v>1430</v>
      </c>
      <c r="M107">
        <f t="shared" si="20"/>
        <v>1540</v>
      </c>
      <c r="N107">
        <f t="shared" si="20"/>
        <v>1340</v>
      </c>
      <c r="O107">
        <f t="shared" si="20"/>
        <v>1630</v>
      </c>
      <c r="P107">
        <f t="shared" si="20"/>
        <v>1390</v>
      </c>
      <c r="Q107">
        <f t="shared" si="20"/>
        <v>1300</v>
      </c>
      <c r="R107">
        <f t="shared" si="20"/>
        <v>1800</v>
      </c>
      <c r="S107">
        <f t="shared" si="20"/>
        <v>1670</v>
      </c>
      <c r="T107">
        <f t="shared" si="20"/>
        <v>1720</v>
      </c>
      <c r="AA107" s="11">
        <f t="shared" si="21"/>
        <v>23.253512764694239</v>
      </c>
      <c r="AB107" s="11">
        <f t="shared" si="22"/>
        <v>20.27027027027027</v>
      </c>
      <c r="AC107" s="11">
        <f t="shared" si="19"/>
        <v>16.627868307283009</v>
      </c>
      <c r="AD107" s="11">
        <f t="shared" si="23"/>
        <v>23.101898101898101</v>
      </c>
      <c r="AE107" s="11">
        <f t="shared" si="19"/>
        <v>20.946795140343525</v>
      </c>
      <c r="AF107" s="11">
        <f t="shared" si="19"/>
        <v>24.073182474723158</v>
      </c>
      <c r="AG107" s="11">
        <f t="shared" si="24"/>
        <v>19.427402862985684</v>
      </c>
      <c r="AH107" s="11">
        <f t="shared" si="19"/>
        <v>24.947783708517058</v>
      </c>
      <c r="AI107" s="11">
        <f t="shared" si="25"/>
        <v>27.564102564102566</v>
      </c>
      <c r="AJ107" s="11">
        <f t="shared" si="19"/>
        <v>25.985663082437277</v>
      </c>
      <c r="AK107" s="11">
        <f t="shared" si="19"/>
        <v>29.457214603051963</v>
      </c>
      <c r="AL107" s="11">
        <f t="shared" si="26"/>
        <v>29.554263565891471</v>
      </c>
      <c r="AM107" s="10">
        <f t="shared" si="27"/>
        <v>23.767496453849859</v>
      </c>
    </row>
    <row r="108" spans="1:46" x14ac:dyDescent="0.25">
      <c r="A108">
        <v>23790</v>
      </c>
      <c r="I108">
        <f t="shared" si="20"/>
        <v>5040</v>
      </c>
      <c r="J108">
        <f t="shared" si="20"/>
        <v>5400</v>
      </c>
      <c r="K108">
        <f t="shared" si="20"/>
        <v>4440</v>
      </c>
      <c r="L108">
        <f t="shared" si="20"/>
        <v>5180</v>
      </c>
      <c r="M108">
        <f t="shared" si="20"/>
        <v>5130</v>
      </c>
      <c r="N108">
        <f t="shared" si="20"/>
        <v>3879.9999999999995</v>
      </c>
      <c r="O108">
        <f t="shared" si="20"/>
        <v>3860</v>
      </c>
      <c r="P108">
        <f t="shared" si="20"/>
        <v>3670.0000000000005</v>
      </c>
      <c r="Q108">
        <f t="shared" si="20"/>
        <v>3979.9999999999995</v>
      </c>
      <c r="R108">
        <f t="shared" si="20"/>
        <v>4440</v>
      </c>
      <c r="S108">
        <f t="shared" si="20"/>
        <v>4630</v>
      </c>
      <c r="T108">
        <f t="shared" si="20"/>
        <v>4320</v>
      </c>
      <c r="AA108" s="11">
        <f t="shared" si="21"/>
        <v>32.162058371735789</v>
      </c>
      <c r="AB108" s="11">
        <f t="shared" si="22"/>
        <v>24.228395061728396</v>
      </c>
      <c r="AC108" s="11">
        <f t="shared" si="19"/>
        <v>32.875617553036911</v>
      </c>
      <c r="AD108" s="11">
        <f t="shared" si="23"/>
        <v>34.645615002757864</v>
      </c>
      <c r="AE108" s="11">
        <f t="shared" si="19"/>
        <v>31.597811733635165</v>
      </c>
      <c r="AF108" s="11">
        <f t="shared" si="19"/>
        <v>41.361822414366479</v>
      </c>
      <c r="AG108" s="11">
        <f t="shared" si="24"/>
        <v>39.50777202072539</v>
      </c>
      <c r="AH108" s="11">
        <f t="shared" si="19"/>
        <v>34.499428671881866</v>
      </c>
      <c r="AI108" s="11">
        <f t="shared" si="25"/>
        <v>33.082077051926305</v>
      </c>
      <c r="AJ108" s="11">
        <f t="shared" si="19"/>
        <v>47.951176983435047</v>
      </c>
      <c r="AK108" s="11">
        <f t="shared" si="19"/>
        <v>50.337908451194878</v>
      </c>
      <c r="AL108" s="11">
        <f t="shared" si="26"/>
        <v>43.595679012345677</v>
      </c>
      <c r="AM108" s="10">
        <f t="shared" si="27"/>
        <v>37.153780194064147</v>
      </c>
    </row>
    <row r="109" spans="1:46" x14ac:dyDescent="0.25">
      <c r="A109">
        <v>29337</v>
      </c>
      <c r="I109">
        <f t="shared" si="20"/>
        <v>4940</v>
      </c>
      <c r="J109">
        <f t="shared" si="20"/>
        <v>4960</v>
      </c>
      <c r="K109">
        <f t="shared" si="20"/>
        <v>5400</v>
      </c>
      <c r="L109">
        <f t="shared" si="20"/>
        <v>4170</v>
      </c>
      <c r="M109">
        <f t="shared" si="20"/>
        <v>4650</v>
      </c>
      <c r="N109">
        <f t="shared" si="20"/>
        <v>4750</v>
      </c>
      <c r="O109">
        <f t="shared" si="20"/>
        <v>4720</v>
      </c>
      <c r="P109">
        <f t="shared" si="20"/>
        <v>5200</v>
      </c>
      <c r="Q109">
        <f t="shared" si="20"/>
        <v>4530</v>
      </c>
      <c r="R109">
        <f t="shared" si="20"/>
        <v>4870</v>
      </c>
      <c r="S109">
        <f t="shared" si="20"/>
        <v>4960</v>
      </c>
      <c r="T109">
        <f t="shared" si="20"/>
        <v>5130</v>
      </c>
      <c r="AA109" s="11">
        <f t="shared" si="21"/>
        <v>33.466109442340347</v>
      </c>
      <c r="AB109" s="11">
        <f t="shared" si="22"/>
        <v>30.577956989247312</v>
      </c>
      <c r="AC109" s="11">
        <f t="shared" si="19"/>
        <v>27.180406212664277</v>
      </c>
      <c r="AD109" s="11">
        <f t="shared" si="23"/>
        <v>38.112367249057897</v>
      </c>
      <c r="AE109" s="11">
        <f t="shared" si="19"/>
        <v>34.339229968782519</v>
      </c>
      <c r="AF109" s="11">
        <f t="shared" si="19"/>
        <v>31.069609507640067</v>
      </c>
      <c r="AG109" s="11">
        <f t="shared" si="24"/>
        <v>30.014124293785311</v>
      </c>
      <c r="AH109" s="11">
        <f t="shared" si="19"/>
        <v>33.498759305210918</v>
      </c>
      <c r="AI109" s="11">
        <f t="shared" si="25"/>
        <v>45.805739514348794</v>
      </c>
      <c r="AJ109" s="11">
        <f t="shared" si="19"/>
        <v>46.698019474067692</v>
      </c>
      <c r="AK109" s="11">
        <f t="shared" si="19"/>
        <v>44.87513007284079</v>
      </c>
      <c r="AL109" s="11">
        <f t="shared" si="26"/>
        <v>40.123456790123456</v>
      </c>
      <c r="AM109" s="10">
        <f t="shared" si="27"/>
        <v>36.313409068342445</v>
      </c>
    </row>
    <row r="110" spans="1:46" x14ac:dyDescent="0.25">
      <c r="A110">
        <v>29747</v>
      </c>
      <c r="I110">
        <f t="shared" si="20"/>
        <v>2900</v>
      </c>
      <c r="J110">
        <f t="shared" si="20"/>
        <v>3760</v>
      </c>
      <c r="K110">
        <f t="shared" si="20"/>
        <v>4180</v>
      </c>
      <c r="L110">
        <f t="shared" si="20"/>
        <v>4320</v>
      </c>
      <c r="M110">
        <f t="shared" si="20"/>
        <v>4130</v>
      </c>
      <c r="N110">
        <f t="shared" si="20"/>
        <v>4920</v>
      </c>
      <c r="O110">
        <f t="shared" si="20"/>
        <v>4590</v>
      </c>
      <c r="P110">
        <f t="shared" si="20"/>
        <v>4300</v>
      </c>
      <c r="Q110">
        <f t="shared" si="20"/>
        <v>3279.9999999999995</v>
      </c>
      <c r="R110">
        <f t="shared" si="20"/>
        <v>2930</v>
      </c>
      <c r="S110">
        <f t="shared" si="20"/>
        <v>3229.9999999999995</v>
      </c>
      <c r="T110">
        <f t="shared" si="20"/>
        <v>2780</v>
      </c>
      <c r="AA110" s="11">
        <f t="shared" si="21"/>
        <v>30.960326288468668</v>
      </c>
      <c r="AB110" s="11">
        <f t="shared" si="22"/>
        <v>28.516548463356973</v>
      </c>
      <c r="AC110" s="11">
        <f t="shared" si="19"/>
        <v>29.96861655605289</v>
      </c>
      <c r="AD110" s="11">
        <f t="shared" si="23"/>
        <v>34.722222222222221</v>
      </c>
      <c r="AE110" s="11">
        <f t="shared" si="19"/>
        <v>37.621390819859933</v>
      </c>
      <c r="AF110" s="11">
        <f t="shared" si="19"/>
        <v>31.25273188215753</v>
      </c>
      <c r="AG110" s="11">
        <f t="shared" si="24"/>
        <v>31.469377874606632</v>
      </c>
      <c r="AH110" s="11">
        <f t="shared" si="19"/>
        <v>27.00675168792198</v>
      </c>
      <c r="AI110" s="11">
        <f t="shared" si="25"/>
        <v>27.100271002710031</v>
      </c>
      <c r="AJ110" s="11">
        <f t="shared" si="19"/>
        <v>31.560791221696206</v>
      </c>
      <c r="AK110" s="11">
        <f t="shared" si="19"/>
        <v>28.29654782116582</v>
      </c>
      <c r="AL110" s="11">
        <f t="shared" si="26"/>
        <v>27.977617905675459</v>
      </c>
      <c r="AM110" s="10">
        <f t="shared" si="27"/>
        <v>30.537766145491194</v>
      </c>
    </row>
    <row r="111" spans="1:46" x14ac:dyDescent="0.25">
      <c r="A111">
        <v>32206</v>
      </c>
      <c r="I111">
        <f t="shared" si="20"/>
        <v>6300</v>
      </c>
      <c r="J111">
        <f t="shared" si="20"/>
        <v>5500</v>
      </c>
      <c r="K111">
        <f t="shared" si="20"/>
        <v>5310</v>
      </c>
      <c r="L111">
        <f t="shared" si="20"/>
        <v>5020</v>
      </c>
      <c r="M111">
        <f t="shared" si="20"/>
        <v>5240</v>
      </c>
      <c r="N111">
        <f t="shared" si="20"/>
        <v>5120</v>
      </c>
      <c r="O111">
        <f t="shared" si="20"/>
        <v>5470</v>
      </c>
      <c r="P111">
        <f t="shared" si="20"/>
        <v>6530</v>
      </c>
      <c r="Q111">
        <f t="shared" si="20"/>
        <v>6500</v>
      </c>
      <c r="R111">
        <f t="shared" si="20"/>
        <v>5860</v>
      </c>
      <c r="S111">
        <f t="shared" si="20"/>
        <v>6110</v>
      </c>
      <c r="T111">
        <f t="shared" si="20"/>
        <v>5700</v>
      </c>
      <c r="AA111" s="11">
        <f t="shared" si="21"/>
        <v>34.647550776583032</v>
      </c>
      <c r="AB111" s="11">
        <f t="shared" si="22"/>
        <v>36.161616161616159</v>
      </c>
      <c r="AC111" s="11">
        <f t="shared" si="19"/>
        <v>36.247291578073423</v>
      </c>
      <c r="AD111" s="11">
        <f t="shared" si="23"/>
        <v>35.571997723392144</v>
      </c>
      <c r="AE111" s="11">
        <f t="shared" si="19"/>
        <v>35.705491258310765</v>
      </c>
      <c r="AF111" s="11">
        <f t="shared" si="19"/>
        <v>35.492271505376344</v>
      </c>
      <c r="AG111" s="11">
        <f t="shared" si="24"/>
        <v>34.125533211456428</v>
      </c>
      <c r="AH111" s="11">
        <f t="shared" si="19"/>
        <v>37.543842315862278</v>
      </c>
      <c r="AI111" s="11">
        <f t="shared" si="25"/>
        <v>41.70940170940171</v>
      </c>
      <c r="AJ111" s="11">
        <f t="shared" si="19"/>
        <v>45.322764138133508</v>
      </c>
      <c r="AK111" s="11">
        <f t="shared" si="19"/>
        <v>44.348239269309964</v>
      </c>
      <c r="AL111" s="11">
        <f t="shared" si="26"/>
        <v>39.376218323586741</v>
      </c>
      <c r="AM111" s="10">
        <f t="shared" si="27"/>
        <v>38.021018164258543</v>
      </c>
    </row>
    <row r="112" spans="1:46" x14ac:dyDescent="0.25">
      <c r="A112">
        <v>33587</v>
      </c>
      <c r="I112">
        <f t="shared" si="20"/>
        <v>4510</v>
      </c>
      <c r="J112">
        <f t="shared" si="20"/>
        <v>4360</v>
      </c>
      <c r="K112">
        <f t="shared" si="20"/>
        <v>4270</v>
      </c>
      <c r="L112">
        <f t="shared" si="20"/>
        <v>5400</v>
      </c>
      <c r="M112">
        <f t="shared" si="20"/>
        <v>4670</v>
      </c>
      <c r="N112">
        <f t="shared" si="20"/>
        <v>4650</v>
      </c>
      <c r="O112">
        <f t="shared" si="20"/>
        <v>4530</v>
      </c>
      <c r="P112">
        <f t="shared" si="20"/>
        <v>4070.0000000000005</v>
      </c>
      <c r="Q112">
        <f t="shared" si="20"/>
        <v>4510</v>
      </c>
      <c r="R112">
        <f t="shared" si="20"/>
        <v>4410</v>
      </c>
      <c r="S112">
        <f t="shared" si="20"/>
        <v>4720</v>
      </c>
      <c r="T112">
        <f t="shared" si="20"/>
        <v>4700</v>
      </c>
      <c r="AA112" s="11">
        <f t="shared" si="21"/>
        <v>31.292468349903437</v>
      </c>
      <c r="AB112" s="11">
        <f t="shared" si="22"/>
        <v>32.49235474006116</v>
      </c>
      <c r="AC112" s="11">
        <f t="shared" si="19"/>
        <v>34.562211981566819</v>
      </c>
      <c r="AD112" s="11">
        <f t="shared" si="23"/>
        <v>31.580687830687829</v>
      </c>
      <c r="AE112" s="11">
        <f t="shared" si="19"/>
        <v>35.055605443116661</v>
      </c>
      <c r="AF112" s="11">
        <f t="shared" si="19"/>
        <v>35.55324314949705</v>
      </c>
      <c r="AG112" s="11">
        <f t="shared" si="24"/>
        <v>30.537159676232527</v>
      </c>
      <c r="AH112" s="11">
        <f t="shared" si="19"/>
        <v>32.099548228580481</v>
      </c>
      <c r="AI112" s="11">
        <f t="shared" si="25"/>
        <v>31.781226903178123</v>
      </c>
      <c r="AJ112" s="11">
        <f t="shared" si="19"/>
        <v>36.025162753273349</v>
      </c>
      <c r="AK112" s="11">
        <f t="shared" si="19"/>
        <v>37.076271186440678</v>
      </c>
      <c r="AL112" s="11">
        <f t="shared" si="26"/>
        <v>28.900709219858157</v>
      </c>
      <c r="AM112" s="10">
        <f t="shared" si="27"/>
        <v>33.079720788533024</v>
      </c>
    </row>
    <row r="113" spans="1:39" x14ac:dyDescent="0.25">
      <c r="A113">
        <v>45396</v>
      </c>
      <c r="I113">
        <f t="shared" si="20"/>
        <v>2620</v>
      </c>
      <c r="J113">
        <f t="shared" si="20"/>
        <v>2690</v>
      </c>
      <c r="K113">
        <f t="shared" si="20"/>
        <v>2820</v>
      </c>
      <c r="L113">
        <f t="shared" si="20"/>
        <v>2760</v>
      </c>
      <c r="M113">
        <f t="shared" si="20"/>
        <v>2720</v>
      </c>
      <c r="N113">
        <f t="shared" si="20"/>
        <v>2580</v>
      </c>
      <c r="O113">
        <f t="shared" si="20"/>
        <v>2940</v>
      </c>
      <c r="P113">
        <f t="shared" si="20"/>
        <v>2580</v>
      </c>
      <c r="Q113">
        <f t="shared" si="20"/>
        <v>2820</v>
      </c>
      <c r="R113">
        <f t="shared" si="20"/>
        <v>3040</v>
      </c>
      <c r="S113">
        <f t="shared" si="20"/>
        <v>3250</v>
      </c>
      <c r="T113">
        <f t="shared" si="20"/>
        <v>3090</v>
      </c>
      <c r="AA113" s="11">
        <f t="shared" si="21"/>
        <v>27.90774029385209</v>
      </c>
      <c r="AB113" s="11">
        <f t="shared" si="22"/>
        <v>26.435357290375876</v>
      </c>
      <c r="AC113" s="11">
        <f t="shared" si="19"/>
        <v>26.69106993060322</v>
      </c>
      <c r="AD113" s="11">
        <f t="shared" si="23"/>
        <v>27.605244996549342</v>
      </c>
      <c r="AE113" s="11">
        <f t="shared" si="19"/>
        <v>29.253636938646427</v>
      </c>
      <c r="AF113" s="11">
        <f t="shared" si="19"/>
        <v>30.215887305159622</v>
      </c>
      <c r="AG113" s="11">
        <f t="shared" si="24"/>
        <v>23.998488284202569</v>
      </c>
      <c r="AH113" s="11">
        <f t="shared" si="19"/>
        <v>27.715262148870551</v>
      </c>
      <c r="AI113" s="11">
        <f t="shared" si="25"/>
        <v>25.41371158392435</v>
      </c>
      <c r="AJ113" s="11">
        <f t="shared" si="19"/>
        <v>27.765987549518961</v>
      </c>
      <c r="AK113" s="11">
        <f t="shared" si="19"/>
        <v>37.551695616211745</v>
      </c>
      <c r="AL113" s="11">
        <f t="shared" si="26"/>
        <v>34.879539733908665</v>
      </c>
      <c r="AM113" s="10">
        <f t="shared" si="27"/>
        <v>28.786135139318617</v>
      </c>
    </row>
    <row r="114" spans="1:39" x14ac:dyDescent="0.25">
      <c r="A114">
        <v>45427</v>
      </c>
      <c r="I114">
        <f t="shared" si="20"/>
        <v>2180</v>
      </c>
      <c r="J114">
        <f t="shared" si="20"/>
        <v>2350</v>
      </c>
      <c r="K114">
        <f t="shared" si="20"/>
        <v>2620</v>
      </c>
      <c r="L114">
        <f t="shared" si="20"/>
        <v>2590</v>
      </c>
      <c r="M114">
        <f t="shared" si="20"/>
        <v>2370</v>
      </c>
      <c r="N114">
        <f t="shared" si="20"/>
        <v>2470</v>
      </c>
      <c r="O114">
        <f t="shared" si="20"/>
        <v>2400</v>
      </c>
      <c r="P114">
        <f t="shared" si="20"/>
        <v>2850</v>
      </c>
      <c r="Q114">
        <f t="shared" si="20"/>
        <v>1989.9999999999998</v>
      </c>
      <c r="R114">
        <f t="shared" si="20"/>
        <v>1989.9999999999998</v>
      </c>
      <c r="S114">
        <f t="shared" si="20"/>
        <v>2140</v>
      </c>
      <c r="T114">
        <f t="shared" si="20"/>
        <v>2620</v>
      </c>
      <c r="AA114" s="11">
        <f t="shared" si="21"/>
        <v>33.293873927197396</v>
      </c>
      <c r="AB114" s="11">
        <f t="shared" si="22"/>
        <v>33.333333333333336</v>
      </c>
      <c r="AC114" s="11">
        <f t="shared" si="19"/>
        <v>35.089879340064023</v>
      </c>
      <c r="AD114" s="11">
        <f t="shared" si="23"/>
        <v>38.610038610038615</v>
      </c>
      <c r="AE114" s="11">
        <f t="shared" si="19"/>
        <v>44.235742479923779</v>
      </c>
      <c r="AF114" s="11">
        <f t="shared" si="19"/>
        <v>40.812328588219934</v>
      </c>
      <c r="AG114" s="11">
        <f t="shared" si="24"/>
        <v>42.013888888888886</v>
      </c>
      <c r="AH114" s="11">
        <f t="shared" si="19"/>
        <v>31.692133559705717</v>
      </c>
      <c r="AI114" s="11">
        <f t="shared" si="25"/>
        <v>36.432160804020107</v>
      </c>
      <c r="AJ114" s="11">
        <f t="shared" si="19"/>
        <v>35.256929810342037</v>
      </c>
      <c r="AK114" s="11">
        <f t="shared" si="19"/>
        <v>32.031956587277662</v>
      </c>
      <c r="AL114" s="11">
        <f t="shared" si="26"/>
        <v>28.944020356234098</v>
      </c>
      <c r="AM114" s="10">
        <f t="shared" si="27"/>
        <v>35.978857190437132</v>
      </c>
    </row>
    <row r="115" spans="1:39" x14ac:dyDescent="0.25">
      <c r="A115">
        <v>46656</v>
      </c>
      <c r="I115">
        <f t="shared" si="20"/>
        <v>3779.9999999999995</v>
      </c>
      <c r="J115">
        <f t="shared" si="20"/>
        <v>4260</v>
      </c>
      <c r="K115">
        <f t="shared" si="20"/>
        <v>4860</v>
      </c>
      <c r="L115">
        <f t="shared" si="20"/>
        <v>4420</v>
      </c>
      <c r="M115">
        <f t="shared" si="20"/>
        <v>4580</v>
      </c>
      <c r="N115">
        <f t="shared" si="20"/>
        <v>4370</v>
      </c>
      <c r="O115">
        <f t="shared" si="20"/>
        <v>4560</v>
      </c>
      <c r="P115">
        <f t="shared" si="20"/>
        <v>4130</v>
      </c>
      <c r="Q115">
        <f t="shared" si="20"/>
        <v>3979.9999999999995</v>
      </c>
      <c r="R115">
        <f t="shared" si="20"/>
        <v>3860</v>
      </c>
      <c r="S115">
        <f t="shared" si="20"/>
        <v>4000</v>
      </c>
      <c r="T115">
        <f t="shared" si="20"/>
        <v>3920.0000000000005</v>
      </c>
      <c r="AA115" s="11">
        <f t="shared" si="21"/>
        <v>40.678158957728854</v>
      </c>
      <c r="AB115" s="11">
        <f t="shared" si="22"/>
        <v>41.601460615545122</v>
      </c>
      <c r="AC115" s="11">
        <f t="shared" si="19"/>
        <v>41.041639010575686</v>
      </c>
      <c r="AD115" s="11">
        <f t="shared" si="23"/>
        <v>47.53824606765783</v>
      </c>
      <c r="AE115" s="11">
        <f t="shared" si="19"/>
        <v>48.24623186364277</v>
      </c>
      <c r="AF115" s="11">
        <f t="shared" si="19"/>
        <v>47.735045889618853</v>
      </c>
      <c r="AG115" s="11">
        <f t="shared" si="24"/>
        <v>44.712475633528264</v>
      </c>
      <c r="AH115" s="11">
        <f t="shared" si="19"/>
        <v>41.917258975760895</v>
      </c>
      <c r="AI115" s="11">
        <f t="shared" si="25"/>
        <v>36.99050809603574</v>
      </c>
      <c r="AJ115" s="11">
        <f t="shared" si="19"/>
        <v>40.392222407933588</v>
      </c>
      <c r="AK115" s="11">
        <f t="shared" si="19"/>
        <v>44.086021505376344</v>
      </c>
      <c r="AL115" s="11">
        <f t="shared" si="26"/>
        <v>35.430839002267568</v>
      </c>
      <c r="AM115" s="10">
        <f t="shared" si="27"/>
        <v>42.530842335472627</v>
      </c>
    </row>
    <row r="116" spans="1:39" x14ac:dyDescent="0.25">
      <c r="A116">
        <v>52506</v>
      </c>
      <c r="I116">
        <f t="shared" si="20"/>
        <v>4360</v>
      </c>
      <c r="J116">
        <f t="shared" si="20"/>
        <v>4320</v>
      </c>
      <c r="K116">
        <f t="shared" si="20"/>
        <v>4360</v>
      </c>
      <c r="L116">
        <f t="shared" si="20"/>
        <v>4390</v>
      </c>
      <c r="M116">
        <f t="shared" si="20"/>
        <v>4600</v>
      </c>
      <c r="N116">
        <f t="shared" si="20"/>
        <v>4150</v>
      </c>
      <c r="O116">
        <f t="shared" si="20"/>
        <v>4480</v>
      </c>
      <c r="P116">
        <f t="shared" si="20"/>
        <v>4440</v>
      </c>
      <c r="Q116">
        <f t="shared" si="20"/>
        <v>4270</v>
      </c>
      <c r="R116">
        <f t="shared" si="20"/>
        <v>4800</v>
      </c>
      <c r="S116">
        <f t="shared" si="20"/>
        <v>4630</v>
      </c>
      <c r="T116">
        <f t="shared" si="20"/>
        <v>4630</v>
      </c>
      <c r="AA116" s="11">
        <f t="shared" si="21"/>
        <v>45.131695767978691</v>
      </c>
      <c r="AB116" s="11">
        <f t="shared" si="22"/>
        <v>44.560185185185183</v>
      </c>
      <c r="AC116" s="11">
        <f t="shared" si="19"/>
        <v>49.01598105948505</v>
      </c>
      <c r="AD116" s="11">
        <f t="shared" si="23"/>
        <v>50.439310120403519</v>
      </c>
      <c r="AE116" s="11">
        <f t="shared" si="19"/>
        <v>49.614305750350631</v>
      </c>
      <c r="AF116" s="11">
        <f t="shared" si="19"/>
        <v>54.994170229304316</v>
      </c>
      <c r="AG116" s="11">
        <f t="shared" si="24"/>
        <v>47.991071428571431</v>
      </c>
      <c r="AH116" s="11">
        <f t="shared" si="19"/>
        <v>47.406277244986924</v>
      </c>
      <c r="AI116" s="11">
        <f t="shared" si="25"/>
        <v>48.204527712724428</v>
      </c>
      <c r="AJ116" s="11">
        <f t="shared" si="19"/>
        <v>47.043010752688176</v>
      </c>
      <c r="AK116" s="11">
        <f t="shared" si="19"/>
        <v>50.512088065212851</v>
      </c>
      <c r="AL116" s="11">
        <f t="shared" si="26"/>
        <v>47.336213102951767</v>
      </c>
      <c r="AM116" s="10">
        <f t="shared" si="27"/>
        <v>48.52073636832025</v>
      </c>
    </row>
    <row r="117" spans="1:39" x14ac:dyDescent="0.25">
      <c r="A117">
        <v>52523</v>
      </c>
      <c r="I117">
        <f t="shared" si="20"/>
        <v>5790</v>
      </c>
      <c r="J117">
        <f t="shared" si="20"/>
        <v>6110</v>
      </c>
      <c r="K117">
        <f t="shared" si="20"/>
        <v>6530</v>
      </c>
      <c r="L117">
        <f t="shared" si="20"/>
        <v>7550</v>
      </c>
      <c r="M117">
        <f t="shared" si="20"/>
        <v>7330</v>
      </c>
      <c r="N117">
        <f t="shared" si="20"/>
        <v>6809.9999999999991</v>
      </c>
      <c r="O117">
        <f t="shared" si="20"/>
        <v>6530</v>
      </c>
      <c r="P117">
        <f t="shared" si="20"/>
        <v>6110</v>
      </c>
      <c r="Q117">
        <f t="shared" si="20"/>
        <v>5220</v>
      </c>
      <c r="R117">
        <f t="shared" si="20"/>
        <v>6330</v>
      </c>
      <c r="S117">
        <f t="shared" si="20"/>
        <v>6330</v>
      </c>
      <c r="T117">
        <f t="shared" si="20"/>
        <v>6400</v>
      </c>
      <c r="AA117" s="11">
        <f t="shared" si="21"/>
        <v>29.342396048062103</v>
      </c>
      <c r="AB117" s="11">
        <f t="shared" si="22"/>
        <v>32.915075468266956</v>
      </c>
      <c r="AC117" s="11">
        <f t="shared" si="19"/>
        <v>34.415188789540416</v>
      </c>
      <c r="AD117" s="11">
        <f t="shared" si="23"/>
        <v>35.950804162724694</v>
      </c>
      <c r="AE117" s="11">
        <f t="shared" si="19"/>
        <v>40.340917425809387</v>
      </c>
      <c r="AF117" s="11">
        <f t="shared" si="19"/>
        <v>42.473907757409258</v>
      </c>
      <c r="AG117" s="11">
        <f t="shared" si="24"/>
        <v>38.11468436277012</v>
      </c>
      <c r="AH117" s="11">
        <f t="shared" si="19"/>
        <v>36.604895904827266</v>
      </c>
      <c r="AI117" s="11">
        <f t="shared" si="25"/>
        <v>36.611323967645809</v>
      </c>
      <c r="AJ117" s="11">
        <f t="shared" si="19"/>
        <v>37.540980821824732</v>
      </c>
      <c r="AK117" s="11">
        <f t="shared" si="19"/>
        <v>43.656253715877632</v>
      </c>
      <c r="AL117" s="11">
        <f t="shared" si="26"/>
        <v>30.555555555555557</v>
      </c>
      <c r="AM117" s="10">
        <f t="shared" si="27"/>
        <v>36.543498665026164</v>
      </c>
    </row>
    <row r="118" spans="1:39" x14ac:dyDescent="0.25">
      <c r="A118">
        <v>56255</v>
      </c>
      <c r="I118">
        <f t="shared" si="20"/>
        <v>3340</v>
      </c>
      <c r="J118">
        <f t="shared" si="20"/>
        <v>4000</v>
      </c>
      <c r="K118">
        <f t="shared" si="20"/>
        <v>3720.0000000000005</v>
      </c>
      <c r="L118">
        <f t="shared" si="20"/>
        <v>3650</v>
      </c>
      <c r="M118">
        <f t="shared" si="20"/>
        <v>3450</v>
      </c>
      <c r="N118">
        <f t="shared" si="20"/>
        <v>3450</v>
      </c>
      <c r="O118">
        <f t="shared" si="20"/>
        <v>3450</v>
      </c>
      <c r="P118">
        <f t="shared" si="20"/>
        <v>3429.9999999999995</v>
      </c>
      <c r="Q118">
        <f t="shared" si="20"/>
        <v>3310</v>
      </c>
      <c r="R118">
        <f t="shared" si="20"/>
        <v>3350</v>
      </c>
      <c r="S118">
        <f t="shared" si="20"/>
        <v>3429.9999999999995</v>
      </c>
      <c r="T118">
        <f t="shared" si="20"/>
        <v>3140</v>
      </c>
      <c r="AA118" s="11">
        <f t="shared" si="21"/>
        <v>33.079003283755071</v>
      </c>
      <c r="AB118" s="11">
        <f t="shared" si="22"/>
        <v>31.25</v>
      </c>
      <c r="AC118" s="11">
        <f t="shared" si="19"/>
        <v>28.832813041970166</v>
      </c>
      <c r="AD118" s="11">
        <f t="shared" si="23"/>
        <v>27.641878669275929</v>
      </c>
      <c r="AE118" s="11">
        <f t="shared" si="19"/>
        <v>30.154277699859747</v>
      </c>
      <c r="AF118" s="11">
        <f t="shared" si="19"/>
        <v>30.621785881252922</v>
      </c>
      <c r="AG118" s="11">
        <f t="shared" si="24"/>
        <v>29.95169082125604</v>
      </c>
      <c r="AH118" s="11">
        <f t="shared" si="19"/>
        <v>29.154518950437321</v>
      </c>
      <c r="AI118" s="11">
        <f t="shared" si="25"/>
        <v>30.211480362537763</v>
      </c>
      <c r="AJ118" s="11">
        <f t="shared" si="19"/>
        <v>32.017332691381803</v>
      </c>
      <c r="AK118" s="11">
        <f t="shared" si="19"/>
        <v>28.684284773817364</v>
      </c>
      <c r="AL118" s="11">
        <f t="shared" si="26"/>
        <v>29.458598726114651</v>
      </c>
      <c r="AM118" s="10">
        <f t="shared" si="27"/>
        <v>30.088138741804897</v>
      </c>
    </row>
    <row r="119" spans="1:39" x14ac:dyDescent="0.25">
      <c r="A119">
        <v>60531</v>
      </c>
      <c r="I119">
        <f t="shared" si="20"/>
        <v>4220</v>
      </c>
      <c r="J119">
        <f t="shared" si="20"/>
        <v>4190</v>
      </c>
      <c r="K119">
        <f t="shared" si="20"/>
        <v>4540</v>
      </c>
      <c r="L119">
        <f t="shared" si="20"/>
        <v>4320</v>
      </c>
      <c r="M119">
        <f t="shared" si="20"/>
        <v>4730</v>
      </c>
      <c r="N119">
        <f t="shared" si="20"/>
        <v>4830</v>
      </c>
      <c r="O119">
        <f t="shared" si="20"/>
        <v>4830</v>
      </c>
      <c r="P119">
        <f t="shared" si="20"/>
        <v>4760</v>
      </c>
      <c r="Q119">
        <f t="shared" si="20"/>
        <v>4930</v>
      </c>
      <c r="R119">
        <f t="shared" si="20"/>
        <v>4830</v>
      </c>
      <c r="S119">
        <f t="shared" si="20"/>
        <v>4600</v>
      </c>
      <c r="T119">
        <f t="shared" si="20"/>
        <v>4660</v>
      </c>
      <c r="AA119" s="11">
        <f t="shared" si="21"/>
        <v>44.080925444631298</v>
      </c>
      <c r="AB119" s="11">
        <f t="shared" si="22"/>
        <v>46.93715194908512</v>
      </c>
      <c r="AC119" s="11">
        <f t="shared" si="19"/>
        <v>42.631803325280664</v>
      </c>
      <c r="AD119" s="11">
        <f t="shared" si="23"/>
        <v>47.398589065255727</v>
      </c>
      <c r="AE119" s="11">
        <f t="shared" si="19"/>
        <v>46.829889290504447</v>
      </c>
      <c r="AF119" s="11">
        <f t="shared" si="19"/>
        <v>48.086555800440799</v>
      </c>
      <c r="AG119" s="11">
        <f t="shared" si="24"/>
        <v>46.468829077524731</v>
      </c>
      <c r="AH119" s="11">
        <f t="shared" si="19"/>
        <v>46.308846119092799</v>
      </c>
      <c r="AI119" s="11">
        <f t="shared" si="25"/>
        <v>42.821726391706108</v>
      </c>
      <c r="AJ119" s="11">
        <f t="shared" si="19"/>
        <v>46.30557225227632</v>
      </c>
      <c r="AK119" s="11">
        <f t="shared" si="19"/>
        <v>43.244506778868633</v>
      </c>
      <c r="AL119" s="11">
        <f t="shared" si="26"/>
        <v>44.825941821649977</v>
      </c>
      <c r="AM119" s="10">
        <f t="shared" si="27"/>
        <v>45.495028109693045</v>
      </c>
    </row>
    <row r="120" spans="1:39" x14ac:dyDescent="0.25">
      <c r="A120">
        <v>61582</v>
      </c>
      <c r="I120">
        <f t="shared" si="20"/>
        <v>6750</v>
      </c>
      <c r="J120">
        <f t="shared" si="20"/>
        <v>6230</v>
      </c>
      <c r="K120">
        <f t="shared" si="20"/>
        <v>5630</v>
      </c>
      <c r="L120">
        <f t="shared" si="20"/>
        <v>5270</v>
      </c>
      <c r="M120">
        <f t="shared" si="20"/>
        <v>5660</v>
      </c>
      <c r="N120">
        <f t="shared" si="20"/>
        <v>5270</v>
      </c>
      <c r="O120">
        <f t="shared" si="20"/>
        <v>5790</v>
      </c>
      <c r="P120">
        <f t="shared" si="20"/>
        <v>6330</v>
      </c>
      <c r="Q120">
        <f t="shared" si="20"/>
        <v>6870</v>
      </c>
      <c r="R120">
        <f t="shared" si="20"/>
        <v>6940.0000000000009</v>
      </c>
      <c r="S120">
        <f t="shared" si="20"/>
        <v>7159.9999999999991</v>
      </c>
      <c r="T120">
        <f t="shared" si="20"/>
        <v>6750</v>
      </c>
      <c r="AA120" s="11">
        <f t="shared" si="21"/>
        <v>57.188371166865792</v>
      </c>
      <c r="AB120" s="11">
        <f t="shared" si="22"/>
        <v>55.466381309077939</v>
      </c>
      <c r="AC120" s="11">
        <f t="shared" ref="AC120:AC133" si="28">100*K20/(K88*744)</f>
        <v>59.397620275406332</v>
      </c>
      <c r="AD120" s="11">
        <f t="shared" si="23"/>
        <v>65.96186861841511</v>
      </c>
      <c r="AE120" s="11">
        <f t="shared" ref="AE120:AE133" si="29">100*M20/(M88*744)</f>
        <v>59.272768722215886</v>
      </c>
      <c r="AF120" s="11">
        <f t="shared" ref="AF120:AF133" si="30">100*N20/(N88*744)</f>
        <v>62.84303523698761</v>
      </c>
      <c r="AG120" s="11">
        <f t="shared" si="24"/>
        <v>53.924390711955482</v>
      </c>
      <c r="AH120" s="11">
        <f t="shared" ref="AH120:AH133" si="31">100*P20/(P88*744)</f>
        <v>50.281132684434937</v>
      </c>
      <c r="AI120" s="11">
        <f t="shared" si="25"/>
        <v>55.31295487627365</v>
      </c>
      <c r="AJ120" s="11">
        <f t="shared" ref="AJ120:AJ133" si="32">100*R20/(R88*744)</f>
        <v>61.51033435592327</v>
      </c>
      <c r="AK120" s="11">
        <f t="shared" ref="AK120:AK133" si="33">100*S20/(S88*744)</f>
        <v>61.873010151979344</v>
      </c>
      <c r="AL120" s="11">
        <f t="shared" si="26"/>
        <v>63.374485596707821</v>
      </c>
      <c r="AM120" s="10">
        <f t="shared" si="27"/>
        <v>58.867196142186934</v>
      </c>
    </row>
    <row r="121" spans="1:39" x14ac:dyDescent="0.25">
      <c r="A121">
        <v>61744</v>
      </c>
      <c r="I121">
        <f t="shared" ref="I121:T133" si="34">IF(I89*100&gt;I21,I21,I89*100)</f>
        <v>5790</v>
      </c>
      <c r="J121">
        <f t="shared" si="34"/>
        <v>5950</v>
      </c>
      <c r="K121">
        <f t="shared" si="34"/>
        <v>5790</v>
      </c>
      <c r="L121">
        <f t="shared" si="34"/>
        <v>6020</v>
      </c>
      <c r="M121">
        <f t="shared" si="34"/>
        <v>6780</v>
      </c>
      <c r="N121">
        <f t="shared" si="34"/>
        <v>6200</v>
      </c>
      <c r="O121">
        <f t="shared" si="34"/>
        <v>5980</v>
      </c>
      <c r="P121">
        <f t="shared" si="34"/>
        <v>5920</v>
      </c>
      <c r="Q121">
        <f t="shared" si="34"/>
        <v>6330</v>
      </c>
      <c r="R121">
        <f t="shared" si="34"/>
        <v>6200</v>
      </c>
      <c r="S121">
        <f t="shared" si="34"/>
        <v>6040</v>
      </c>
      <c r="T121">
        <f t="shared" si="34"/>
        <v>6070</v>
      </c>
      <c r="AA121" s="11">
        <f t="shared" si="21"/>
        <v>43.085037235129164</v>
      </c>
      <c r="AB121" s="11">
        <f t="shared" si="22"/>
        <v>41.830065359477125</v>
      </c>
      <c r="AC121" s="11">
        <f t="shared" si="28"/>
        <v>45.870707746021132</v>
      </c>
      <c r="AD121" s="11">
        <f t="shared" si="23"/>
        <v>47.263091283024835</v>
      </c>
      <c r="AE121" s="11">
        <f t="shared" si="29"/>
        <v>44.564976052272655</v>
      </c>
      <c r="AF121" s="11">
        <f t="shared" si="30"/>
        <v>47.346514047866805</v>
      </c>
      <c r="AG121" s="11">
        <f t="shared" si="24"/>
        <v>47.751765143069491</v>
      </c>
      <c r="AH121" s="11">
        <f t="shared" si="31"/>
        <v>42.138913106655039</v>
      </c>
      <c r="AI121" s="11">
        <f t="shared" si="25"/>
        <v>41.600842548709849</v>
      </c>
      <c r="AJ121" s="11">
        <f t="shared" si="32"/>
        <v>46.132500867152274</v>
      </c>
      <c r="AK121" s="11">
        <f t="shared" si="33"/>
        <v>46.64245531581571</v>
      </c>
      <c r="AL121" s="11">
        <f t="shared" si="26"/>
        <v>46.128500823723229</v>
      </c>
      <c r="AM121" s="10">
        <f t="shared" si="27"/>
        <v>45.029614127409779</v>
      </c>
    </row>
    <row r="122" spans="1:39" x14ac:dyDescent="0.25">
      <c r="A122">
        <v>63491</v>
      </c>
      <c r="I122" s="13">
        <f t="shared" si="34"/>
        <v>1789.9999999999998</v>
      </c>
      <c r="J122" s="13">
        <f t="shared" si="34"/>
        <v>1880</v>
      </c>
      <c r="K122" s="13">
        <f t="shared" si="34"/>
        <v>1820</v>
      </c>
      <c r="L122" s="13">
        <f t="shared" si="34"/>
        <v>2000</v>
      </c>
      <c r="M122" s="13">
        <f t="shared" si="34"/>
        <v>2030</v>
      </c>
      <c r="N122" s="13">
        <f t="shared" si="34"/>
        <v>2120</v>
      </c>
      <c r="O122" s="13">
        <f t="shared" si="34"/>
        <v>2000</v>
      </c>
      <c r="P122" s="13">
        <f t="shared" si="34"/>
        <v>2050</v>
      </c>
      <c r="Q122" s="13">
        <f t="shared" si="34"/>
        <v>1839.9999999999998</v>
      </c>
      <c r="R122" s="13">
        <f t="shared" si="34"/>
        <v>1710.0000000000002</v>
      </c>
      <c r="S122" s="13">
        <f t="shared" si="34"/>
        <v>1830</v>
      </c>
      <c r="T122" s="13">
        <f t="shared" si="34"/>
        <v>1989.9999999999998</v>
      </c>
      <c r="AA122" s="11">
        <f t="shared" si="21"/>
        <v>22.999639574698147</v>
      </c>
      <c r="AB122" s="11">
        <f t="shared" si="22"/>
        <v>22.443853427895981</v>
      </c>
      <c r="AC122" s="11">
        <f t="shared" si="28"/>
        <v>23.93507030603805</v>
      </c>
      <c r="AD122" s="11">
        <f t="shared" si="23"/>
        <v>26.808035714285715</v>
      </c>
      <c r="AE122" s="11">
        <f t="shared" si="29"/>
        <v>27.656390698659884</v>
      </c>
      <c r="AF122" s="11">
        <f t="shared" si="30"/>
        <v>26.361838101034692</v>
      </c>
      <c r="AG122" s="11">
        <f t="shared" si="24"/>
        <v>27.152777777777779</v>
      </c>
      <c r="AH122" s="11">
        <f t="shared" si="31"/>
        <v>23.046157880933649</v>
      </c>
      <c r="AI122" s="11">
        <f t="shared" si="25"/>
        <v>24.969806763285028</v>
      </c>
      <c r="AJ122" s="11">
        <f t="shared" si="32"/>
        <v>25.836320191158897</v>
      </c>
      <c r="AK122" s="11">
        <f t="shared" si="33"/>
        <v>31.714554321640517</v>
      </c>
      <c r="AL122" s="11">
        <f t="shared" si="26"/>
        <v>27.058905639307653</v>
      </c>
      <c r="AM122" s="10">
        <f t="shared" si="27"/>
        <v>25.831945866392999</v>
      </c>
    </row>
    <row r="123" spans="1:39" x14ac:dyDescent="0.25">
      <c r="A123">
        <v>64593</v>
      </c>
      <c r="I123">
        <f t="shared" si="34"/>
        <v>3310</v>
      </c>
      <c r="J123">
        <f t="shared" si="34"/>
        <v>3450</v>
      </c>
      <c r="K123">
        <f t="shared" si="34"/>
        <v>3570.0000000000005</v>
      </c>
      <c r="L123">
        <f t="shared" si="34"/>
        <v>3760</v>
      </c>
      <c r="M123">
        <f t="shared" si="34"/>
        <v>3910</v>
      </c>
      <c r="N123">
        <f t="shared" si="34"/>
        <v>4029.9999999999995</v>
      </c>
      <c r="O123">
        <f t="shared" si="34"/>
        <v>4050</v>
      </c>
      <c r="P123">
        <f t="shared" si="34"/>
        <v>4050</v>
      </c>
      <c r="Q123">
        <f t="shared" si="34"/>
        <v>3600</v>
      </c>
      <c r="R123">
        <f t="shared" si="34"/>
        <v>3520.0000000000005</v>
      </c>
      <c r="S123">
        <f t="shared" si="34"/>
        <v>3310</v>
      </c>
      <c r="T123">
        <f t="shared" si="34"/>
        <v>3650</v>
      </c>
      <c r="AA123" s="11">
        <f t="shared" si="21"/>
        <v>51.895526751778576</v>
      </c>
      <c r="AB123" s="11">
        <f t="shared" si="22"/>
        <v>48.309178743961354</v>
      </c>
      <c r="AC123" s="11">
        <f t="shared" si="28"/>
        <v>49.697298274148366</v>
      </c>
      <c r="AD123" s="11">
        <f t="shared" si="23"/>
        <v>51.29179331306991</v>
      </c>
      <c r="AE123" s="11">
        <f t="shared" si="29"/>
        <v>53.625938453922942</v>
      </c>
      <c r="AF123" s="11">
        <f t="shared" si="30"/>
        <v>55.631153445929726</v>
      </c>
      <c r="AG123" s="11">
        <f t="shared" si="24"/>
        <v>49.794238683127574</v>
      </c>
      <c r="AH123" s="11">
        <f t="shared" si="31"/>
        <v>46.39585822381521</v>
      </c>
      <c r="AI123" s="11">
        <f t="shared" si="25"/>
        <v>46.99074074074074</v>
      </c>
      <c r="AJ123" s="11">
        <f t="shared" si="32"/>
        <v>46.050219941348971</v>
      </c>
      <c r="AK123" s="11">
        <f t="shared" si="33"/>
        <v>47.266348309131658</v>
      </c>
      <c r="AL123" s="11">
        <f t="shared" si="26"/>
        <v>41.324200913242009</v>
      </c>
      <c r="AM123" s="10">
        <f t="shared" si="27"/>
        <v>49.022707982851422</v>
      </c>
    </row>
    <row r="124" spans="1:39" x14ac:dyDescent="0.25">
      <c r="A124">
        <v>70567</v>
      </c>
      <c r="I124">
        <f t="shared" si="34"/>
        <v>3020</v>
      </c>
      <c r="J124">
        <f t="shared" si="34"/>
        <v>3710</v>
      </c>
      <c r="K124">
        <f t="shared" si="34"/>
        <v>3329.9999999999995</v>
      </c>
      <c r="L124">
        <f t="shared" si="34"/>
        <v>3779.9999999999995</v>
      </c>
      <c r="M124">
        <f t="shared" si="34"/>
        <v>3800</v>
      </c>
      <c r="N124">
        <f t="shared" si="34"/>
        <v>3700</v>
      </c>
      <c r="O124">
        <f t="shared" si="34"/>
        <v>3790</v>
      </c>
      <c r="P124">
        <f t="shared" si="34"/>
        <v>3579.9999999999995</v>
      </c>
      <c r="Q124">
        <f t="shared" si="34"/>
        <v>3740</v>
      </c>
      <c r="R124">
        <f t="shared" si="34"/>
        <v>4160</v>
      </c>
      <c r="S124">
        <f t="shared" si="34"/>
        <v>3490</v>
      </c>
      <c r="T124">
        <f t="shared" si="34"/>
        <v>3100</v>
      </c>
      <c r="AA124" s="11">
        <f t="shared" si="21"/>
        <v>28.839991454817348</v>
      </c>
      <c r="AB124" s="11">
        <f t="shared" si="22"/>
        <v>27.403414195867025</v>
      </c>
      <c r="AC124" s="11">
        <f t="shared" si="28"/>
        <v>28.899867609545034</v>
      </c>
      <c r="AD124" s="11">
        <f t="shared" si="23"/>
        <v>33.856135046611236</v>
      </c>
      <c r="AE124" s="11">
        <f t="shared" si="29"/>
        <v>34.380305602716469</v>
      </c>
      <c r="AF124" s="11">
        <f t="shared" si="30"/>
        <v>32.839290903807033</v>
      </c>
      <c r="AG124" s="11">
        <f t="shared" si="24"/>
        <v>28.29082380533568</v>
      </c>
      <c r="AH124" s="11">
        <f t="shared" si="31"/>
        <v>28.38349252117499</v>
      </c>
      <c r="AI124" s="11">
        <f t="shared" si="25"/>
        <v>27.480689245395126</v>
      </c>
      <c r="AJ124" s="11">
        <f t="shared" si="32"/>
        <v>38.900951199338294</v>
      </c>
      <c r="AK124" s="11">
        <f t="shared" si="33"/>
        <v>27.883045259882309</v>
      </c>
      <c r="AL124" s="11">
        <f t="shared" si="26"/>
        <v>28.315412186379927</v>
      </c>
      <c r="AM124" s="10">
        <f t="shared" si="27"/>
        <v>30.456118252572541</v>
      </c>
    </row>
    <row r="125" spans="1:39" x14ac:dyDescent="0.25">
      <c r="A125">
        <v>76348</v>
      </c>
      <c r="I125">
        <f t="shared" si="34"/>
        <v>6240</v>
      </c>
      <c r="J125">
        <f t="shared" si="34"/>
        <v>5540</v>
      </c>
      <c r="K125">
        <f t="shared" si="34"/>
        <v>5470</v>
      </c>
      <c r="L125">
        <f t="shared" si="34"/>
        <v>5500</v>
      </c>
      <c r="M125">
        <f t="shared" si="34"/>
        <v>5450</v>
      </c>
      <c r="N125">
        <f t="shared" si="34"/>
        <v>5150</v>
      </c>
      <c r="O125">
        <f t="shared" si="34"/>
        <v>5280</v>
      </c>
      <c r="P125">
        <f t="shared" si="34"/>
        <v>4530</v>
      </c>
      <c r="Q125">
        <f t="shared" si="34"/>
        <v>4100</v>
      </c>
      <c r="R125">
        <f t="shared" si="34"/>
        <v>4630</v>
      </c>
      <c r="S125">
        <f t="shared" si="34"/>
        <v>4200</v>
      </c>
      <c r="T125">
        <f t="shared" si="34"/>
        <v>4670</v>
      </c>
      <c r="AA125" s="11">
        <f t="shared" si="21"/>
        <v>39.676385442514473</v>
      </c>
      <c r="AB125" s="11">
        <f t="shared" si="22"/>
        <v>42.719614921780988</v>
      </c>
      <c r="AC125" s="11">
        <f t="shared" si="28"/>
        <v>39.806569558294505</v>
      </c>
      <c r="AD125" s="11">
        <f t="shared" si="23"/>
        <v>44.805194805194802</v>
      </c>
      <c r="AE125" s="11">
        <f t="shared" si="29"/>
        <v>46.167505179047055</v>
      </c>
      <c r="AF125" s="11">
        <f t="shared" si="30"/>
        <v>49.170059505167551</v>
      </c>
      <c r="AG125" s="11">
        <f t="shared" si="24"/>
        <v>52.398989898989896</v>
      </c>
      <c r="AH125" s="11">
        <f t="shared" si="31"/>
        <v>48.778750979135516</v>
      </c>
      <c r="AI125" s="11">
        <f t="shared" si="25"/>
        <v>50.609756097560975</v>
      </c>
      <c r="AJ125" s="11">
        <f t="shared" si="32"/>
        <v>45.112520030655617</v>
      </c>
      <c r="AK125" s="11">
        <f t="shared" si="33"/>
        <v>48.963133640552996</v>
      </c>
      <c r="AL125" s="11">
        <f t="shared" si="26"/>
        <v>55.139186295503215</v>
      </c>
      <c r="AM125" s="10">
        <f t="shared" si="27"/>
        <v>46.945638862866467</v>
      </c>
    </row>
    <row r="126" spans="1:39" x14ac:dyDescent="0.25">
      <c r="A126">
        <v>77432</v>
      </c>
      <c r="I126">
        <f t="shared" si="34"/>
        <v>4120</v>
      </c>
      <c r="J126">
        <f t="shared" si="34"/>
        <v>3929.9999999999995</v>
      </c>
      <c r="K126">
        <f t="shared" si="34"/>
        <v>3760</v>
      </c>
      <c r="L126">
        <f t="shared" si="34"/>
        <v>3860</v>
      </c>
      <c r="M126">
        <f t="shared" si="34"/>
        <v>4120</v>
      </c>
      <c r="N126">
        <f t="shared" si="34"/>
        <v>4200</v>
      </c>
      <c r="O126">
        <f t="shared" si="34"/>
        <v>4170</v>
      </c>
      <c r="P126">
        <f t="shared" si="34"/>
        <v>4170</v>
      </c>
      <c r="Q126">
        <f t="shared" si="34"/>
        <v>4250</v>
      </c>
      <c r="R126">
        <f t="shared" si="34"/>
        <v>4029.9999999999995</v>
      </c>
      <c r="S126">
        <f t="shared" si="34"/>
        <v>3929.9999999999995</v>
      </c>
      <c r="T126">
        <f t="shared" si="34"/>
        <v>4050</v>
      </c>
      <c r="AA126" s="11">
        <f t="shared" si="21"/>
        <v>32.492953335421234</v>
      </c>
      <c r="AB126" s="11">
        <f t="shared" si="22"/>
        <v>33.50296861747244</v>
      </c>
      <c r="AC126" s="11">
        <f t="shared" si="28"/>
        <v>37.96328071379547</v>
      </c>
      <c r="AD126" s="11">
        <f t="shared" si="23"/>
        <v>41.404515173945228</v>
      </c>
      <c r="AE126" s="11">
        <f t="shared" si="29"/>
        <v>40.518321327904786</v>
      </c>
      <c r="AF126" s="11">
        <f t="shared" si="30"/>
        <v>39.746543778801843</v>
      </c>
      <c r="AG126" s="11">
        <f t="shared" si="24"/>
        <v>38.768984812150272</v>
      </c>
      <c r="AH126" s="11">
        <f t="shared" si="31"/>
        <v>37.711766071014154</v>
      </c>
      <c r="AI126" s="11">
        <f t="shared" si="25"/>
        <v>40.392156862745097</v>
      </c>
      <c r="AJ126" s="11">
        <f t="shared" si="32"/>
        <v>46.225886496438008</v>
      </c>
      <c r="AK126" s="11">
        <f t="shared" si="33"/>
        <v>44.734466059262914</v>
      </c>
      <c r="AL126" s="11">
        <f t="shared" si="26"/>
        <v>38.477366255144034</v>
      </c>
      <c r="AM126" s="10">
        <f t="shared" si="27"/>
        <v>39.328267458674624</v>
      </c>
    </row>
    <row r="127" spans="1:39" x14ac:dyDescent="0.25">
      <c r="A127">
        <v>79126</v>
      </c>
      <c r="I127">
        <f t="shared" si="34"/>
        <v>4100</v>
      </c>
      <c r="J127">
        <f t="shared" si="34"/>
        <v>3670.0000000000005</v>
      </c>
      <c r="K127">
        <f t="shared" si="34"/>
        <v>4450</v>
      </c>
      <c r="L127">
        <f t="shared" si="34"/>
        <v>4190</v>
      </c>
      <c r="M127">
        <f t="shared" si="34"/>
        <v>4220</v>
      </c>
      <c r="N127">
        <f t="shared" si="34"/>
        <v>3860</v>
      </c>
      <c r="O127">
        <f t="shared" si="34"/>
        <v>3700</v>
      </c>
      <c r="P127">
        <f t="shared" si="34"/>
        <v>3520.0000000000005</v>
      </c>
      <c r="Q127">
        <f t="shared" si="34"/>
        <v>4190</v>
      </c>
      <c r="R127">
        <f t="shared" si="34"/>
        <v>4100</v>
      </c>
      <c r="S127">
        <f t="shared" si="34"/>
        <v>4100</v>
      </c>
      <c r="T127">
        <f t="shared" si="34"/>
        <v>4000</v>
      </c>
      <c r="AA127" s="11">
        <f t="shared" si="21"/>
        <v>19.669551534225018</v>
      </c>
      <c r="AB127" s="11">
        <f t="shared" si="22"/>
        <v>24.220405691795335</v>
      </c>
      <c r="AC127" s="11">
        <f t="shared" si="28"/>
        <v>24.646611090974989</v>
      </c>
      <c r="AD127" s="11">
        <f t="shared" si="23"/>
        <v>27.559949994317538</v>
      </c>
      <c r="AE127" s="11">
        <f t="shared" si="29"/>
        <v>25.480303725220402</v>
      </c>
      <c r="AF127" s="11">
        <f t="shared" si="30"/>
        <v>25.071034598027744</v>
      </c>
      <c r="AG127" s="11">
        <f t="shared" si="24"/>
        <v>24.924924924924923</v>
      </c>
      <c r="AH127" s="11">
        <f t="shared" si="31"/>
        <v>26.881720430107524</v>
      </c>
      <c r="AI127" s="11">
        <f t="shared" si="25"/>
        <v>24.661893396976929</v>
      </c>
      <c r="AJ127" s="11">
        <f t="shared" si="32"/>
        <v>29.373196957776031</v>
      </c>
      <c r="AK127" s="11">
        <f t="shared" si="33"/>
        <v>27.012850773669026</v>
      </c>
      <c r="AL127" s="11">
        <f t="shared" si="26"/>
        <v>22.5</v>
      </c>
      <c r="AM127" s="10">
        <f t="shared" si="27"/>
        <v>25.166870259834624</v>
      </c>
    </row>
    <row r="128" spans="1:39" x14ac:dyDescent="0.25">
      <c r="A128">
        <v>81319</v>
      </c>
      <c r="I128">
        <f t="shared" si="34"/>
        <v>2830</v>
      </c>
      <c r="J128">
        <f t="shared" si="34"/>
        <v>3000</v>
      </c>
      <c r="K128">
        <f t="shared" si="34"/>
        <v>3429.9999999999995</v>
      </c>
      <c r="L128">
        <f t="shared" si="34"/>
        <v>3620.0000000000005</v>
      </c>
      <c r="M128">
        <f t="shared" si="34"/>
        <v>3570.0000000000005</v>
      </c>
      <c r="N128">
        <f t="shared" si="34"/>
        <v>3260</v>
      </c>
      <c r="O128">
        <f t="shared" si="34"/>
        <v>3260</v>
      </c>
      <c r="P128">
        <f t="shared" si="34"/>
        <v>3190</v>
      </c>
      <c r="Q128">
        <f t="shared" si="34"/>
        <v>3100</v>
      </c>
      <c r="R128">
        <f t="shared" si="34"/>
        <v>3070</v>
      </c>
      <c r="S128">
        <f t="shared" si="34"/>
        <v>3100</v>
      </c>
      <c r="T128">
        <f t="shared" si="34"/>
        <v>2970</v>
      </c>
      <c r="AA128" s="11">
        <f t="shared" si="21"/>
        <v>31.346175766556478</v>
      </c>
      <c r="AB128" s="11">
        <f t="shared" si="22"/>
        <v>31.666666666666668</v>
      </c>
      <c r="AC128" s="11">
        <f t="shared" si="28"/>
        <v>30.80033856860717</v>
      </c>
      <c r="AD128" s="11">
        <f t="shared" si="23"/>
        <v>39.463299131807418</v>
      </c>
      <c r="AE128" s="11">
        <f t="shared" si="29"/>
        <v>38.628354567633501</v>
      </c>
      <c r="AF128" s="11">
        <f t="shared" si="30"/>
        <v>39.333069463684936</v>
      </c>
      <c r="AG128" s="11">
        <f t="shared" si="24"/>
        <v>35.02044989775051</v>
      </c>
      <c r="AH128" s="11">
        <f t="shared" si="31"/>
        <v>32.359186975427242</v>
      </c>
      <c r="AI128" s="11">
        <f t="shared" si="25"/>
        <v>33.87096774193548</v>
      </c>
      <c r="AJ128" s="11">
        <f t="shared" si="32"/>
        <v>37.827046338131765</v>
      </c>
      <c r="AK128" s="11">
        <f t="shared" si="33"/>
        <v>37.981269510926118</v>
      </c>
      <c r="AL128" s="11">
        <f t="shared" si="26"/>
        <v>35.072951739618404</v>
      </c>
      <c r="AM128" s="10">
        <f t="shared" si="27"/>
        <v>35.280814697395471</v>
      </c>
    </row>
    <row r="129" spans="1:39" x14ac:dyDescent="0.25">
      <c r="A129">
        <v>90501</v>
      </c>
      <c r="I129">
        <f t="shared" si="34"/>
        <v>4370</v>
      </c>
      <c r="J129">
        <f t="shared" si="34"/>
        <v>4270</v>
      </c>
      <c r="K129">
        <f t="shared" si="34"/>
        <v>4420</v>
      </c>
      <c r="L129">
        <f t="shared" si="34"/>
        <v>4280</v>
      </c>
      <c r="M129">
        <f t="shared" si="34"/>
        <v>4450</v>
      </c>
      <c r="N129">
        <f t="shared" si="34"/>
        <v>4460</v>
      </c>
      <c r="O129">
        <f t="shared" si="34"/>
        <v>4490</v>
      </c>
      <c r="P129">
        <f t="shared" si="34"/>
        <v>5090</v>
      </c>
      <c r="Q129">
        <f t="shared" si="34"/>
        <v>4370</v>
      </c>
      <c r="R129">
        <f t="shared" si="34"/>
        <v>4880</v>
      </c>
      <c r="S129">
        <f t="shared" si="34"/>
        <v>5080</v>
      </c>
      <c r="T129">
        <f t="shared" si="34"/>
        <v>4920</v>
      </c>
      <c r="AA129" s="11">
        <f t="shared" si="21"/>
        <v>40.230309293570528</v>
      </c>
      <c r="AB129" s="11">
        <f t="shared" si="22"/>
        <v>44.10616705698672</v>
      </c>
      <c r="AC129" s="11">
        <f t="shared" si="28"/>
        <v>45.613779010363444</v>
      </c>
      <c r="AD129" s="11">
        <f t="shared" si="23"/>
        <v>50.901201602136183</v>
      </c>
      <c r="AE129" s="11">
        <f t="shared" si="29"/>
        <v>49.655672345052558</v>
      </c>
      <c r="AF129" s="11">
        <f t="shared" si="30"/>
        <v>48.459424273108631</v>
      </c>
      <c r="AG129" s="11">
        <f t="shared" si="24"/>
        <v>45.28582034149963</v>
      </c>
      <c r="AH129" s="11">
        <f t="shared" si="31"/>
        <v>36.123962228278096</v>
      </c>
      <c r="AI129" s="11">
        <f t="shared" si="25"/>
        <v>42.715484363081615</v>
      </c>
      <c r="AJ129" s="11">
        <f t="shared" si="32"/>
        <v>45.941300898995244</v>
      </c>
      <c r="AK129" s="11">
        <f t="shared" si="33"/>
        <v>47.942595885191771</v>
      </c>
      <c r="AL129" s="11">
        <f t="shared" si="26"/>
        <v>44.037940379403793</v>
      </c>
      <c r="AM129" s="10">
        <f t="shared" si="27"/>
        <v>45.084471473139018</v>
      </c>
    </row>
    <row r="130" spans="1:39" x14ac:dyDescent="0.25">
      <c r="A130">
        <v>90715</v>
      </c>
      <c r="I130">
        <f t="shared" si="34"/>
        <v>4050</v>
      </c>
      <c r="J130">
        <f t="shared" si="34"/>
        <v>3700</v>
      </c>
      <c r="K130">
        <f t="shared" si="34"/>
        <v>4200</v>
      </c>
      <c r="L130">
        <f t="shared" si="34"/>
        <v>3910</v>
      </c>
      <c r="M130">
        <f t="shared" si="34"/>
        <v>3670.0000000000005</v>
      </c>
      <c r="N130">
        <f t="shared" si="34"/>
        <v>4029.9999999999995</v>
      </c>
      <c r="O130">
        <f t="shared" si="34"/>
        <v>3929.9999999999995</v>
      </c>
      <c r="P130">
        <f t="shared" si="34"/>
        <v>4050</v>
      </c>
      <c r="Q130">
        <f t="shared" si="34"/>
        <v>4410</v>
      </c>
      <c r="R130">
        <f t="shared" si="34"/>
        <v>4650</v>
      </c>
      <c r="S130">
        <f t="shared" si="34"/>
        <v>4320</v>
      </c>
      <c r="T130">
        <f t="shared" si="34"/>
        <v>4029.9999999999995</v>
      </c>
      <c r="AA130" s="11">
        <f t="shared" si="21"/>
        <v>44.404619673436876</v>
      </c>
      <c r="AB130" s="11">
        <f t="shared" si="22"/>
        <v>47.972972972972975</v>
      </c>
      <c r="AC130" s="11">
        <f t="shared" si="28"/>
        <v>41.666666666666664</v>
      </c>
      <c r="AD130" s="11">
        <f t="shared" si="23"/>
        <v>42.930215564486666</v>
      </c>
      <c r="AE130" s="11">
        <f t="shared" si="29"/>
        <v>46.145732618440711</v>
      </c>
      <c r="AF130" s="11">
        <f t="shared" si="30"/>
        <v>41.623309053069725</v>
      </c>
      <c r="AG130" s="11">
        <f t="shared" si="24"/>
        <v>44.741306191687876</v>
      </c>
      <c r="AH130" s="11">
        <f t="shared" si="31"/>
        <v>45.798486658701712</v>
      </c>
      <c r="AI130" s="11">
        <f t="shared" si="25"/>
        <v>48.941798941798943</v>
      </c>
      <c r="AJ130" s="11">
        <f t="shared" si="32"/>
        <v>48.040235865417969</v>
      </c>
      <c r="AK130" s="11">
        <f t="shared" si="33"/>
        <v>51.523297491039422</v>
      </c>
      <c r="AL130" s="11">
        <f t="shared" si="26"/>
        <v>46.732837055417704</v>
      </c>
      <c r="AM130" s="10">
        <f t="shared" si="27"/>
        <v>45.876789896094778</v>
      </c>
    </row>
    <row r="131" spans="1:39" x14ac:dyDescent="0.25">
      <c r="A131">
        <v>93439</v>
      </c>
      <c r="I131">
        <f t="shared" si="34"/>
        <v>3279.9999999999995</v>
      </c>
      <c r="J131">
        <f t="shared" si="34"/>
        <v>3470.0000000000005</v>
      </c>
      <c r="K131">
        <f t="shared" si="34"/>
        <v>3470.0000000000005</v>
      </c>
      <c r="L131">
        <f t="shared" si="34"/>
        <v>3700</v>
      </c>
      <c r="M131">
        <f t="shared" si="34"/>
        <v>3600</v>
      </c>
      <c r="N131">
        <f t="shared" si="34"/>
        <v>3740</v>
      </c>
      <c r="O131">
        <f t="shared" si="34"/>
        <v>3670.0000000000005</v>
      </c>
      <c r="P131">
        <f t="shared" si="34"/>
        <v>3570.0000000000005</v>
      </c>
      <c r="Q131">
        <f t="shared" si="34"/>
        <v>3550</v>
      </c>
      <c r="R131">
        <f t="shared" si="34"/>
        <v>3720.0000000000005</v>
      </c>
      <c r="S131">
        <f t="shared" si="34"/>
        <v>3670.0000000000005</v>
      </c>
      <c r="T131">
        <f t="shared" si="34"/>
        <v>3860</v>
      </c>
      <c r="AA131" s="11">
        <f t="shared" si="21"/>
        <v>44.502360346184112</v>
      </c>
      <c r="AB131" s="11">
        <f t="shared" si="22"/>
        <v>42.74735830931796</v>
      </c>
      <c r="AC131" s="11">
        <f t="shared" si="28"/>
        <v>41.13600446221065</v>
      </c>
      <c r="AD131" s="11">
        <f t="shared" si="23"/>
        <v>40.54054054054054</v>
      </c>
      <c r="AE131" s="11">
        <f t="shared" si="29"/>
        <v>43.906810035842291</v>
      </c>
      <c r="AF131" s="11">
        <f t="shared" si="30"/>
        <v>42.263239606693119</v>
      </c>
      <c r="AG131" s="11">
        <f t="shared" si="24"/>
        <v>41.780199818346951</v>
      </c>
      <c r="AH131" s="11">
        <f t="shared" si="31"/>
        <v>42.920393964037224</v>
      </c>
      <c r="AI131" s="11">
        <f t="shared" si="25"/>
        <v>41.314553990610328</v>
      </c>
      <c r="AJ131" s="11">
        <f t="shared" si="32"/>
        <v>43.140825528962878</v>
      </c>
      <c r="AK131" s="11">
        <f t="shared" si="33"/>
        <v>43.728575195570002</v>
      </c>
      <c r="AL131" s="11">
        <f t="shared" si="26"/>
        <v>40.155440414507773</v>
      </c>
      <c r="AM131" s="10">
        <f t="shared" si="27"/>
        <v>42.344691851068646</v>
      </c>
    </row>
    <row r="132" spans="1:39" x14ac:dyDescent="0.25">
      <c r="A132">
        <v>94407</v>
      </c>
      <c r="I132">
        <f t="shared" si="34"/>
        <v>2970</v>
      </c>
      <c r="J132">
        <f t="shared" si="34"/>
        <v>3429.9999999999995</v>
      </c>
      <c r="K132">
        <f t="shared" si="34"/>
        <v>3790</v>
      </c>
      <c r="L132">
        <f t="shared" si="34"/>
        <v>3979.9999999999995</v>
      </c>
      <c r="M132">
        <f t="shared" si="34"/>
        <v>4320</v>
      </c>
      <c r="N132">
        <f t="shared" si="34"/>
        <v>4360</v>
      </c>
      <c r="O132">
        <f t="shared" si="34"/>
        <v>4220</v>
      </c>
      <c r="P132">
        <f t="shared" si="34"/>
        <v>3400</v>
      </c>
      <c r="Q132">
        <f t="shared" si="34"/>
        <v>3400</v>
      </c>
      <c r="R132">
        <f t="shared" si="34"/>
        <v>3350</v>
      </c>
      <c r="S132">
        <f t="shared" si="34"/>
        <v>3050</v>
      </c>
      <c r="T132">
        <f t="shared" si="34"/>
        <v>2900</v>
      </c>
      <c r="AA132" s="11">
        <f t="shared" si="21"/>
        <v>34.484631258824805</v>
      </c>
      <c r="AB132" s="11">
        <f t="shared" si="22"/>
        <v>31.827016520894077</v>
      </c>
      <c r="AC132" s="11">
        <f t="shared" si="28"/>
        <v>30.853689675717085</v>
      </c>
      <c r="AD132" s="11">
        <f t="shared" si="23"/>
        <v>35.220746590093327</v>
      </c>
      <c r="AE132" s="11">
        <f t="shared" si="29"/>
        <v>34.53554360812425</v>
      </c>
      <c r="AF132" s="11">
        <f t="shared" si="30"/>
        <v>33.848771825984016</v>
      </c>
      <c r="AG132" s="11">
        <f t="shared" si="24"/>
        <v>30.608214849921008</v>
      </c>
      <c r="AH132" s="11">
        <f t="shared" si="31"/>
        <v>33.444022770398483</v>
      </c>
      <c r="AI132" s="11">
        <f t="shared" si="25"/>
        <v>30.882352941176471</v>
      </c>
      <c r="AJ132" s="11">
        <f t="shared" si="32"/>
        <v>35.387578237843044</v>
      </c>
      <c r="AK132" s="11">
        <f t="shared" si="33"/>
        <v>35.166578529878372</v>
      </c>
      <c r="AL132" s="11">
        <f t="shared" si="26"/>
        <v>34.195402298850574</v>
      </c>
      <c r="AM132" s="10">
        <f t="shared" si="27"/>
        <v>33.371212425642128</v>
      </c>
    </row>
    <row r="133" spans="1:39" x14ac:dyDescent="0.25">
      <c r="A133">
        <v>95411</v>
      </c>
      <c r="I133">
        <f t="shared" si="34"/>
        <v>8000</v>
      </c>
      <c r="J133">
        <f t="shared" si="34"/>
        <v>7740.0000000000009</v>
      </c>
      <c r="K133">
        <f t="shared" si="34"/>
        <v>8100</v>
      </c>
      <c r="L133">
        <f t="shared" si="34"/>
        <v>8760</v>
      </c>
      <c r="M133">
        <f t="shared" si="34"/>
        <v>8130</v>
      </c>
      <c r="N133">
        <f t="shared" si="34"/>
        <v>7609.9999999999991</v>
      </c>
      <c r="O133">
        <f t="shared" si="34"/>
        <v>8760</v>
      </c>
      <c r="P133">
        <f t="shared" si="34"/>
        <v>7130</v>
      </c>
      <c r="Q133">
        <f t="shared" si="34"/>
        <v>7480</v>
      </c>
      <c r="R133">
        <f t="shared" si="34"/>
        <v>8440</v>
      </c>
      <c r="S133">
        <f t="shared" si="34"/>
        <v>8000</v>
      </c>
      <c r="T133">
        <f t="shared" si="34"/>
        <v>7040.0000000000009</v>
      </c>
      <c r="AA133" s="11">
        <f t="shared" si="21"/>
        <v>52.688172043010752</v>
      </c>
      <c r="AB133" s="11">
        <f t="shared" si="22"/>
        <v>54.550674705713462</v>
      </c>
      <c r="AC133" s="11">
        <f t="shared" si="28"/>
        <v>54.825434753750166</v>
      </c>
      <c r="AD133" s="11">
        <f t="shared" si="23"/>
        <v>53.816046966731903</v>
      </c>
      <c r="AE133" s="11">
        <f t="shared" si="29"/>
        <v>56.739277070190056</v>
      </c>
      <c r="AF133" s="11">
        <f t="shared" si="30"/>
        <v>57.790400293897399</v>
      </c>
      <c r="AG133" s="11">
        <f t="shared" si="24"/>
        <v>48.452562151192296</v>
      </c>
      <c r="AH133" s="11">
        <f t="shared" si="31"/>
        <v>54.442081768689022</v>
      </c>
      <c r="AI133" s="11">
        <f t="shared" si="25"/>
        <v>50.653594771241828</v>
      </c>
      <c r="AJ133" s="11">
        <f t="shared" si="32"/>
        <v>48.412577077918762</v>
      </c>
      <c r="AK133" s="11">
        <f t="shared" si="33"/>
        <v>47.446236559139784</v>
      </c>
      <c r="AL133" s="11">
        <f t="shared" si="26"/>
        <v>47.506313131313128</v>
      </c>
      <c r="AM133" s="10">
        <f t="shared" si="27"/>
        <v>52.276947607732389</v>
      </c>
    </row>
    <row r="134" spans="1:39" x14ac:dyDescent="0.25">
      <c r="T134">
        <f>SUM(I104:T133)</f>
        <v>1538500</v>
      </c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219"/>
  <sheetViews>
    <sheetView workbookViewId="0">
      <selection activeCell="E20" sqref="E20"/>
    </sheetView>
  </sheetViews>
  <sheetFormatPr defaultRowHeight="15" x14ac:dyDescent="0.25"/>
  <cols>
    <col min="1" max="1" width="10.7109375" customWidth="1"/>
    <col min="5" max="7" width="10.7109375" customWidth="1"/>
    <col min="8" max="8" width="1.7109375" customWidth="1"/>
    <col min="39" max="39" width="10.7109375" customWidth="1"/>
    <col min="41" max="41" width="10.7109375" customWidth="1"/>
    <col min="48" max="16384" width="9.140625" style="1"/>
  </cols>
  <sheetData>
    <row r="1" spans="1:38" x14ac:dyDescent="0.25">
      <c r="A1" s="2" t="s">
        <v>108</v>
      </c>
      <c r="B1" s="2" t="s">
        <v>109</v>
      </c>
      <c r="C1" s="2" t="s">
        <v>110</v>
      </c>
      <c r="D1" s="2" t="s">
        <v>111</v>
      </c>
      <c r="E1" s="3" t="s">
        <v>112</v>
      </c>
      <c r="F1" s="2"/>
      <c r="G1" s="2"/>
      <c r="I1" s="2">
        <v>2019</v>
      </c>
      <c r="J1" s="2">
        <v>2019</v>
      </c>
      <c r="K1" s="2">
        <v>2019</v>
      </c>
      <c r="L1" s="2">
        <v>2019</v>
      </c>
      <c r="M1" s="2">
        <v>2019</v>
      </c>
      <c r="N1" s="2">
        <v>2019</v>
      </c>
      <c r="O1" s="2">
        <v>2018</v>
      </c>
      <c r="P1" s="2">
        <v>2018</v>
      </c>
      <c r="Q1" s="2">
        <v>2018</v>
      </c>
      <c r="R1" s="2">
        <v>2018</v>
      </c>
      <c r="S1" s="2">
        <v>2018</v>
      </c>
      <c r="T1" s="2">
        <v>2018</v>
      </c>
      <c r="U1" s="2">
        <v>2018</v>
      </c>
      <c r="V1" s="2">
        <v>2018</v>
      </c>
      <c r="W1" s="2">
        <v>2018</v>
      </c>
      <c r="X1" s="2">
        <v>2018</v>
      </c>
      <c r="Y1" s="2">
        <v>2018</v>
      </c>
      <c r="Z1" s="2">
        <v>2018</v>
      </c>
      <c r="AA1" s="2">
        <v>2017</v>
      </c>
      <c r="AB1" s="2">
        <v>2017</v>
      </c>
      <c r="AC1" s="2">
        <v>2017</v>
      </c>
      <c r="AD1" s="2">
        <v>2017</v>
      </c>
      <c r="AE1" s="2">
        <v>2017</v>
      </c>
      <c r="AF1" s="2">
        <v>2017</v>
      </c>
      <c r="AG1" s="2">
        <v>2017</v>
      </c>
      <c r="AH1" s="2">
        <v>2017</v>
      </c>
      <c r="AI1" s="2">
        <v>2017</v>
      </c>
      <c r="AJ1" s="2">
        <v>2017</v>
      </c>
      <c r="AK1" s="2">
        <v>2017</v>
      </c>
      <c r="AL1" s="2">
        <v>2017</v>
      </c>
    </row>
    <row r="2" spans="1:38" x14ac:dyDescent="0.25">
      <c r="A2" s="2" t="s">
        <v>113</v>
      </c>
      <c r="B2" s="2" t="s">
        <v>22</v>
      </c>
      <c r="C2" s="2" t="s">
        <v>114</v>
      </c>
      <c r="D2" s="2" t="s">
        <v>115</v>
      </c>
      <c r="E2" s="3" t="s">
        <v>116</v>
      </c>
      <c r="F2" s="2">
        <v>2018</v>
      </c>
      <c r="G2" s="2">
        <v>2017</v>
      </c>
      <c r="I2" s="2" t="s">
        <v>117</v>
      </c>
      <c r="J2" s="2" t="s">
        <v>118</v>
      </c>
      <c r="K2" s="2" t="s">
        <v>119</v>
      </c>
      <c r="L2" s="2" t="s">
        <v>120</v>
      </c>
      <c r="M2" s="2" t="s">
        <v>121</v>
      </c>
      <c r="N2" s="2" t="s">
        <v>122</v>
      </c>
      <c r="O2" s="2" t="s">
        <v>123</v>
      </c>
      <c r="P2" s="2" t="s">
        <v>124</v>
      </c>
      <c r="Q2" s="2" t="s">
        <v>125</v>
      </c>
      <c r="R2" s="2" t="s">
        <v>126</v>
      </c>
      <c r="S2" s="2" t="s">
        <v>127</v>
      </c>
      <c r="T2" s="2" t="s">
        <v>128</v>
      </c>
      <c r="U2" s="2" t="s">
        <v>117</v>
      </c>
      <c r="V2" s="2" t="s">
        <v>118</v>
      </c>
      <c r="W2" s="2" t="s">
        <v>119</v>
      </c>
      <c r="X2" s="2" t="s">
        <v>120</v>
      </c>
      <c r="Y2" s="2" t="s">
        <v>121</v>
      </c>
      <c r="Z2" s="2" t="s">
        <v>122</v>
      </c>
      <c r="AA2" s="2" t="s">
        <v>123</v>
      </c>
      <c r="AB2" s="2" t="s">
        <v>124</v>
      </c>
      <c r="AC2" s="2" t="s">
        <v>125</v>
      </c>
      <c r="AD2" s="2" t="s">
        <v>126</v>
      </c>
      <c r="AE2" s="2" t="s">
        <v>127</v>
      </c>
      <c r="AF2" s="2" t="s">
        <v>128</v>
      </c>
      <c r="AG2" s="2" t="s">
        <v>117</v>
      </c>
      <c r="AH2" s="2" t="s">
        <v>118</v>
      </c>
      <c r="AI2" s="2" t="s">
        <v>119</v>
      </c>
      <c r="AJ2" s="2" t="s">
        <v>120</v>
      </c>
      <c r="AK2" s="2" t="s">
        <v>121</v>
      </c>
      <c r="AL2" s="2" t="s">
        <v>122</v>
      </c>
    </row>
    <row r="3" spans="1:38" x14ac:dyDescent="0.25">
      <c r="D3" s="2" t="s">
        <v>129</v>
      </c>
      <c r="E3" s="2" t="s">
        <v>130</v>
      </c>
      <c r="F3" s="2" t="s">
        <v>130</v>
      </c>
      <c r="G3" s="2" t="s">
        <v>130</v>
      </c>
    </row>
    <row r="4" spans="1:38" x14ac:dyDescent="0.25">
      <c r="A4">
        <v>1704</v>
      </c>
      <c r="B4" s="3" t="s">
        <v>170</v>
      </c>
      <c r="C4" s="2" t="s">
        <v>133</v>
      </c>
      <c r="D4" s="2" t="s">
        <v>133</v>
      </c>
      <c r="E4" s="4">
        <f>SUM(I4:T4)</f>
        <v>98220</v>
      </c>
      <c r="F4" s="4">
        <f>SUM(O4:Z4)</f>
        <v>135000</v>
      </c>
      <c r="G4" s="4">
        <f>SUM(AA4:AL4)</f>
        <v>155700</v>
      </c>
      <c r="I4">
        <v>2640</v>
      </c>
      <c r="J4">
        <v>3180</v>
      </c>
      <c r="K4">
        <v>12660</v>
      </c>
      <c r="L4">
        <v>11640</v>
      </c>
      <c r="M4">
        <v>13260</v>
      </c>
      <c r="N4">
        <v>12840</v>
      </c>
      <c r="O4">
        <v>10740</v>
      </c>
      <c r="P4">
        <v>22740</v>
      </c>
      <c r="Q4">
        <v>1800</v>
      </c>
      <c r="R4">
        <v>1320</v>
      </c>
      <c r="S4">
        <v>840</v>
      </c>
      <c r="T4">
        <v>4560</v>
      </c>
      <c r="U4">
        <v>7980</v>
      </c>
      <c r="V4">
        <v>9300</v>
      </c>
      <c r="W4">
        <v>10620</v>
      </c>
      <c r="X4">
        <v>12840</v>
      </c>
      <c r="Y4">
        <v>21360</v>
      </c>
      <c r="Z4">
        <v>30900</v>
      </c>
      <c r="AA4">
        <v>25620</v>
      </c>
      <c r="AB4">
        <v>23820</v>
      </c>
      <c r="AC4">
        <v>2880</v>
      </c>
      <c r="AD4">
        <v>1440</v>
      </c>
      <c r="AE4">
        <v>720</v>
      </c>
      <c r="AF4">
        <v>3480</v>
      </c>
      <c r="AG4">
        <v>12660</v>
      </c>
      <c r="AH4">
        <v>12540</v>
      </c>
      <c r="AI4">
        <v>10680</v>
      </c>
      <c r="AJ4">
        <v>13680</v>
      </c>
      <c r="AK4">
        <v>21780</v>
      </c>
      <c r="AL4">
        <v>26400</v>
      </c>
    </row>
    <row r="5" spans="1:38" x14ac:dyDescent="0.25">
      <c r="A5">
        <v>5750</v>
      </c>
      <c r="B5" s="3" t="s">
        <v>171</v>
      </c>
      <c r="C5" s="3" t="s">
        <v>133</v>
      </c>
      <c r="D5" s="3" t="s">
        <v>133</v>
      </c>
      <c r="E5" s="4">
        <f>SUM(I5:T5)</f>
        <v>24240</v>
      </c>
      <c r="F5" s="4">
        <f>SUM(O5:Z5)</f>
        <v>27120</v>
      </c>
      <c r="G5" s="4">
        <f>SUM(AA5:AL5)</f>
        <v>58560</v>
      </c>
      <c r="I5">
        <v>180</v>
      </c>
      <c r="J5">
        <v>180</v>
      </c>
      <c r="K5">
        <v>180</v>
      </c>
      <c r="L5">
        <v>240</v>
      </c>
      <c r="M5">
        <v>8280</v>
      </c>
      <c r="N5">
        <v>8940</v>
      </c>
      <c r="O5">
        <v>5340</v>
      </c>
      <c r="P5">
        <v>180</v>
      </c>
      <c r="Q5">
        <v>180</v>
      </c>
      <c r="R5">
        <v>180</v>
      </c>
      <c r="S5">
        <v>120</v>
      </c>
      <c r="T5">
        <v>240</v>
      </c>
      <c r="U5">
        <v>120</v>
      </c>
      <c r="V5">
        <v>180</v>
      </c>
      <c r="W5">
        <v>180</v>
      </c>
      <c r="X5">
        <v>3900</v>
      </c>
      <c r="Y5">
        <v>5880</v>
      </c>
      <c r="Z5">
        <v>10620</v>
      </c>
      <c r="AA5">
        <v>8460</v>
      </c>
      <c r="AB5">
        <v>2820</v>
      </c>
      <c r="AC5">
        <v>180</v>
      </c>
      <c r="AD5">
        <v>900</v>
      </c>
      <c r="AE5">
        <v>1620</v>
      </c>
      <c r="AF5">
        <v>3120</v>
      </c>
      <c r="AG5">
        <v>2940</v>
      </c>
      <c r="AH5">
        <v>2040</v>
      </c>
      <c r="AI5">
        <v>2340</v>
      </c>
      <c r="AJ5">
        <v>6840</v>
      </c>
      <c r="AK5">
        <v>12720</v>
      </c>
      <c r="AL5">
        <v>14580</v>
      </c>
    </row>
    <row r="6" spans="1:38" x14ac:dyDescent="0.25">
      <c r="A6">
        <v>14959</v>
      </c>
      <c r="B6" s="3" t="s">
        <v>170</v>
      </c>
      <c r="C6" s="2" t="s">
        <v>133</v>
      </c>
      <c r="D6" s="2" t="s">
        <v>133</v>
      </c>
      <c r="E6" s="4">
        <f>SUM(I6:T6)</f>
        <v>203640</v>
      </c>
      <c r="F6" s="4">
        <f>SUM(O6:Z6)</f>
        <v>151680</v>
      </c>
      <c r="G6" s="4">
        <f>SUM(AA6:AL6)</f>
        <v>158820</v>
      </c>
      <c r="I6">
        <v>8400</v>
      </c>
      <c r="J6">
        <v>12900</v>
      </c>
      <c r="K6">
        <v>25200</v>
      </c>
      <c r="L6">
        <v>26640</v>
      </c>
      <c r="M6">
        <v>27000</v>
      </c>
      <c r="N6">
        <v>31140</v>
      </c>
      <c r="O6">
        <v>30240</v>
      </c>
      <c r="P6">
        <v>25800</v>
      </c>
      <c r="Q6">
        <v>8820</v>
      </c>
      <c r="R6">
        <v>2580</v>
      </c>
      <c r="S6">
        <v>2640</v>
      </c>
      <c r="T6">
        <v>2280</v>
      </c>
      <c r="U6">
        <v>8280</v>
      </c>
      <c r="V6">
        <v>10140</v>
      </c>
      <c r="W6">
        <v>12240</v>
      </c>
      <c r="X6">
        <v>11160</v>
      </c>
      <c r="Y6">
        <v>16680</v>
      </c>
      <c r="Z6">
        <v>20820</v>
      </c>
      <c r="AA6">
        <v>17220</v>
      </c>
      <c r="AB6">
        <v>25500</v>
      </c>
      <c r="AC6">
        <v>12960</v>
      </c>
      <c r="AD6">
        <v>2880</v>
      </c>
      <c r="AE6">
        <v>2760</v>
      </c>
      <c r="AF6">
        <v>2580</v>
      </c>
      <c r="AG6">
        <v>9720</v>
      </c>
      <c r="AH6">
        <v>9420</v>
      </c>
      <c r="AI6">
        <v>11640</v>
      </c>
      <c r="AJ6">
        <v>13500</v>
      </c>
      <c r="AK6">
        <v>23760</v>
      </c>
      <c r="AL6">
        <v>26880</v>
      </c>
    </row>
    <row r="7" spans="1:38" x14ac:dyDescent="0.25">
      <c r="A7">
        <v>14994</v>
      </c>
      <c r="B7" s="3" t="s">
        <v>131</v>
      </c>
      <c r="C7" s="2" t="s">
        <v>133</v>
      </c>
      <c r="D7" s="2" t="s">
        <v>133</v>
      </c>
      <c r="E7" s="4">
        <f t="shared" ref="E7:E53" si="0">SUM(I7:T7)</f>
        <v>115200</v>
      </c>
      <c r="F7" s="4">
        <f t="shared" ref="F7:F53" si="1">SUM(O7:Z7)</f>
        <v>143440</v>
      </c>
      <c r="G7" s="4">
        <f t="shared" ref="G7:G53" si="2">SUM(AA7:AL7)</f>
        <v>112000</v>
      </c>
      <c r="I7">
        <v>5440</v>
      </c>
      <c r="J7">
        <v>5520</v>
      </c>
      <c r="K7">
        <v>7680</v>
      </c>
      <c r="L7">
        <v>8160</v>
      </c>
      <c r="M7">
        <v>10480</v>
      </c>
      <c r="N7">
        <v>17600</v>
      </c>
      <c r="O7">
        <v>16080</v>
      </c>
      <c r="P7">
        <v>11920</v>
      </c>
      <c r="Q7">
        <v>3120</v>
      </c>
      <c r="R7">
        <v>1600</v>
      </c>
      <c r="S7">
        <v>11600</v>
      </c>
      <c r="T7">
        <v>16000</v>
      </c>
      <c r="U7">
        <v>14880</v>
      </c>
      <c r="V7">
        <v>20000</v>
      </c>
      <c r="W7">
        <v>10560</v>
      </c>
      <c r="X7">
        <v>11040</v>
      </c>
      <c r="Y7">
        <v>12640</v>
      </c>
      <c r="Z7">
        <v>14000</v>
      </c>
      <c r="AA7">
        <v>11520</v>
      </c>
      <c r="AB7">
        <v>13680</v>
      </c>
      <c r="AC7">
        <v>6560</v>
      </c>
      <c r="AD7">
        <v>1440</v>
      </c>
      <c r="AE7">
        <v>2160</v>
      </c>
      <c r="AF7">
        <v>12480</v>
      </c>
      <c r="AG7">
        <v>8560</v>
      </c>
      <c r="AH7">
        <v>8000</v>
      </c>
      <c r="AI7">
        <v>11680</v>
      </c>
      <c r="AJ7">
        <v>9120</v>
      </c>
      <c r="AK7">
        <v>13840</v>
      </c>
      <c r="AL7">
        <v>12960</v>
      </c>
    </row>
    <row r="8" spans="1:38" x14ac:dyDescent="0.25">
      <c r="A8">
        <v>15062</v>
      </c>
      <c r="B8">
        <v>974</v>
      </c>
      <c r="C8" s="2" t="s">
        <v>132</v>
      </c>
      <c r="D8" s="2" t="s">
        <v>133</v>
      </c>
      <c r="E8" s="4">
        <f t="shared" si="0"/>
        <v>55640</v>
      </c>
      <c r="F8" s="4">
        <f t="shared" si="1"/>
        <v>69840</v>
      </c>
      <c r="G8" s="4">
        <f t="shared" si="2"/>
        <v>94320</v>
      </c>
      <c r="I8">
        <v>2280</v>
      </c>
      <c r="J8">
        <v>3240</v>
      </c>
      <c r="K8">
        <v>4000</v>
      </c>
      <c r="L8">
        <v>3720</v>
      </c>
      <c r="M8">
        <v>4800</v>
      </c>
      <c r="N8">
        <v>9720</v>
      </c>
      <c r="O8">
        <v>11840</v>
      </c>
      <c r="P8">
        <v>6160</v>
      </c>
      <c r="Q8">
        <v>3640</v>
      </c>
      <c r="R8">
        <v>2120</v>
      </c>
      <c r="S8">
        <v>2280</v>
      </c>
      <c r="T8">
        <v>1840</v>
      </c>
      <c r="U8">
        <v>2680</v>
      </c>
      <c r="V8">
        <v>3400</v>
      </c>
      <c r="W8">
        <v>4400</v>
      </c>
      <c r="X8">
        <v>6280</v>
      </c>
      <c r="Y8">
        <v>11240</v>
      </c>
      <c r="Z8">
        <v>13960</v>
      </c>
      <c r="AA8">
        <v>9640</v>
      </c>
      <c r="AB8">
        <v>9360</v>
      </c>
      <c r="AC8">
        <v>9120</v>
      </c>
      <c r="AD8">
        <v>2440</v>
      </c>
      <c r="AE8">
        <v>2320</v>
      </c>
      <c r="AF8">
        <v>1680</v>
      </c>
      <c r="AG8">
        <v>2200</v>
      </c>
      <c r="AH8">
        <v>4920</v>
      </c>
      <c r="AI8">
        <v>12600</v>
      </c>
      <c r="AJ8">
        <v>12760</v>
      </c>
      <c r="AK8">
        <v>13440</v>
      </c>
      <c r="AL8">
        <v>13840</v>
      </c>
    </row>
    <row r="9" spans="1:38" x14ac:dyDescent="0.25">
      <c r="A9">
        <v>17948</v>
      </c>
      <c r="B9" s="3" t="s">
        <v>170</v>
      </c>
      <c r="C9" s="2" t="s">
        <v>133</v>
      </c>
      <c r="D9" s="2" t="s">
        <v>133</v>
      </c>
      <c r="E9" s="4">
        <f t="shared" si="0"/>
        <v>141060</v>
      </c>
      <c r="F9" s="4">
        <f t="shared" si="1"/>
        <v>133440</v>
      </c>
      <c r="G9" s="4">
        <f t="shared" si="2"/>
        <v>110220</v>
      </c>
      <c r="I9">
        <v>2040</v>
      </c>
      <c r="J9">
        <v>2040</v>
      </c>
      <c r="K9">
        <v>2100</v>
      </c>
      <c r="L9">
        <v>12180</v>
      </c>
      <c r="M9">
        <v>32580</v>
      </c>
      <c r="N9">
        <v>31500</v>
      </c>
      <c r="O9">
        <v>25980</v>
      </c>
      <c r="P9">
        <v>22680</v>
      </c>
      <c r="Q9">
        <v>2820</v>
      </c>
      <c r="R9">
        <v>1260</v>
      </c>
      <c r="S9">
        <v>1380</v>
      </c>
      <c r="T9">
        <v>4500</v>
      </c>
      <c r="U9">
        <v>5580</v>
      </c>
      <c r="V9">
        <v>10740</v>
      </c>
      <c r="W9">
        <v>14280</v>
      </c>
      <c r="X9">
        <v>13320</v>
      </c>
      <c r="Y9">
        <v>16680</v>
      </c>
      <c r="Z9">
        <v>14220</v>
      </c>
      <c r="AA9">
        <v>13860</v>
      </c>
      <c r="AB9">
        <v>17700</v>
      </c>
      <c r="AC9">
        <v>6960</v>
      </c>
      <c r="AD9">
        <v>1380</v>
      </c>
      <c r="AE9">
        <v>1320</v>
      </c>
      <c r="AF9">
        <v>1260</v>
      </c>
      <c r="AG9">
        <v>1980</v>
      </c>
      <c r="AH9">
        <v>4020</v>
      </c>
      <c r="AI9">
        <v>16320</v>
      </c>
      <c r="AJ9">
        <v>15900</v>
      </c>
      <c r="AK9">
        <v>15300</v>
      </c>
      <c r="AL9">
        <v>14220</v>
      </c>
    </row>
    <row r="10" spans="1:38" x14ac:dyDescent="0.25">
      <c r="A10">
        <v>18074</v>
      </c>
      <c r="B10" s="3" t="s">
        <v>170</v>
      </c>
      <c r="C10" s="2" t="s">
        <v>133</v>
      </c>
      <c r="D10" s="2" t="s">
        <v>133</v>
      </c>
      <c r="E10" s="4">
        <f t="shared" si="0"/>
        <v>77960</v>
      </c>
      <c r="F10" s="4">
        <f t="shared" si="1"/>
        <v>75560</v>
      </c>
      <c r="G10" s="4">
        <f t="shared" si="2"/>
        <v>89880</v>
      </c>
      <c r="I10">
        <v>10320</v>
      </c>
      <c r="J10">
        <v>5480</v>
      </c>
      <c r="K10">
        <v>6520</v>
      </c>
      <c r="L10">
        <v>6200</v>
      </c>
      <c r="M10">
        <v>7520</v>
      </c>
      <c r="N10">
        <v>7880</v>
      </c>
      <c r="O10">
        <v>10400</v>
      </c>
      <c r="P10">
        <v>14840</v>
      </c>
      <c r="Q10">
        <v>6840</v>
      </c>
      <c r="R10">
        <v>680</v>
      </c>
      <c r="S10">
        <v>680</v>
      </c>
      <c r="T10">
        <v>600</v>
      </c>
      <c r="U10">
        <v>2000</v>
      </c>
      <c r="V10">
        <v>6000</v>
      </c>
      <c r="W10">
        <v>7600</v>
      </c>
      <c r="X10">
        <v>7320</v>
      </c>
      <c r="Y10">
        <v>8480</v>
      </c>
      <c r="Z10">
        <v>10120</v>
      </c>
      <c r="AA10">
        <v>12080</v>
      </c>
      <c r="AB10">
        <v>11320</v>
      </c>
      <c r="AC10">
        <v>7960</v>
      </c>
      <c r="AD10">
        <v>560</v>
      </c>
      <c r="AE10">
        <v>1440</v>
      </c>
      <c r="AF10">
        <v>6520</v>
      </c>
      <c r="AG10">
        <v>9000</v>
      </c>
      <c r="AH10">
        <v>11400</v>
      </c>
      <c r="AI10">
        <v>9000</v>
      </c>
      <c r="AJ10">
        <v>6920</v>
      </c>
      <c r="AK10">
        <v>7040</v>
      </c>
      <c r="AL10">
        <v>6640</v>
      </c>
    </row>
    <row r="11" spans="1:38" x14ac:dyDescent="0.25">
      <c r="A11">
        <v>19141</v>
      </c>
      <c r="B11" s="3" t="s">
        <v>171</v>
      </c>
      <c r="C11" s="2" t="s">
        <v>133</v>
      </c>
      <c r="D11" s="2" t="s">
        <v>133</v>
      </c>
      <c r="E11" s="4">
        <f t="shared" si="0"/>
        <v>140000</v>
      </c>
      <c r="F11" s="4">
        <f t="shared" si="1"/>
        <v>124720</v>
      </c>
      <c r="G11" s="4">
        <f t="shared" si="2"/>
        <v>110320</v>
      </c>
      <c r="I11">
        <v>13600</v>
      </c>
      <c r="J11">
        <v>12720</v>
      </c>
      <c r="K11">
        <v>12960</v>
      </c>
      <c r="L11">
        <v>12720</v>
      </c>
      <c r="M11">
        <v>13120</v>
      </c>
      <c r="N11">
        <v>13360</v>
      </c>
      <c r="O11">
        <v>14160</v>
      </c>
      <c r="P11">
        <v>14560</v>
      </c>
      <c r="Q11">
        <v>10960</v>
      </c>
      <c r="R11">
        <v>5280</v>
      </c>
      <c r="S11">
        <v>5200</v>
      </c>
      <c r="T11">
        <v>11360</v>
      </c>
      <c r="U11">
        <v>12960</v>
      </c>
      <c r="V11">
        <v>10560</v>
      </c>
      <c r="W11">
        <v>9520</v>
      </c>
      <c r="X11">
        <v>8800</v>
      </c>
      <c r="Y11">
        <v>10880</v>
      </c>
      <c r="Z11">
        <v>10480</v>
      </c>
      <c r="AA11">
        <v>14960</v>
      </c>
      <c r="AB11">
        <v>13120</v>
      </c>
      <c r="AC11">
        <v>8400</v>
      </c>
      <c r="AD11">
        <v>4960</v>
      </c>
      <c r="AE11">
        <v>4800</v>
      </c>
      <c r="AF11">
        <v>4800</v>
      </c>
      <c r="AG11">
        <v>9360</v>
      </c>
      <c r="AH11">
        <v>10880</v>
      </c>
      <c r="AI11">
        <v>10400</v>
      </c>
      <c r="AJ11">
        <v>8800</v>
      </c>
      <c r="AK11">
        <v>10400</v>
      </c>
      <c r="AL11">
        <v>9440</v>
      </c>
    </row>
    <row r="12" spans="1:38" x14ac:dyDescent="0.25">
      <c r="A12">
        <v>24087</v>
      </c>
      <c r="B12">
        <v>103</v>
      </c>
      <c r="C12" s="2" t="s">
        <v>133</v>
      </c>
      <c r="D12" s="2" t="s">
        <v>133</v>
      </c>
      <c r="E12" s="4">
        <f t="shared" si="0"/>
        <v>212880</v>
      </c>
      <c r="F12" s="4">
        <f t="shared" si="1"/>
        <v>214800</v>
      </c>
      <c r="G12" s="4">
        <f t="shared" si="2"/>
        <v>205920</v>
      </c>
      <c r="I12">
        <v>21720</v>
      </c>
      <c r="J12">
        <v>20040</v>
      </c>
      <c r="K12">
        <v>19080</v>
      </c>
      <c r="L12">
        <v>16680</v>
      </c>
      <c r="M12">
        <v>18240</v>
      </c>
      <c r="N12">
        <v>16440</v>
      </c>
      <c r="O12">
        <v>16680</v>
      </c>
      <c r="P12">
        <v>14520</v>
      </c>
      <c r="Q12">
        <v>9600</v>
      </c>
      <c r="R12">
        <v>9120</v>
      </c>
      <c r="S12">
        <v>24720</v>
      </c>
      <c r="T12">
        <v>26040</v>
      </c>
      <c r="U12">
        <v>18000</v>
      </c>
      <c r="V12">
        <v>26880</v>
      </c>
      <c r="W12">
        <v>17760</v>
      </c>
      <c r="X12">
        <v>16800</v>
      </c>
      <c r="Y12">
        <v>18720</v>
      </c>
      <c r="Z12">
        <v>15960</v>
      </c>
      <c r="AA12">
        <v>17640</v>
      </c>
      <c r="AB12">
        <v>17760</v>
      </c>
      <c r="AC12">
        <v>9360</v>
      </c>
      <c r="AD12">
        <v>11040</v>
      </c>
      <c r="AE12">
        <v>18120</v>
      </c>
      <c r="AF12">
        <v>21960</v>
      </c>
      <c r="AG12">
        <v>22080</v>
      </c>
      <c r="AH12">
        <v>20160</v>
      </c>
      <c r="AI12">
        <v>17520</v>
      </c>
      <c r="AJ12">
        <v>17400</v>
      </c>
      <c r="AK12">
        <v>18720</v>
      </c>
      <c r="AL12">
        <v>14160</v>
      </c>
    </row>
    <row r="13" spans="1:38" x14ac:dyDescent="0.25">
      <c r="A13">
        <v>25786</v>
      </c>
      <c r="B13" s="3" t="s">
        <v>131</v>
      </c>
      <c r="C13" s="2" t="s">
        <v>133</v>
      </c>
      <c r="D13" s="2" t="s">
        <v>132</v>
      </c>
      <c r="E13" s="4">
        <f t="shared" si="0"/>
        <v>160480</v>
      </c>
      <c r="F13" s="4">
        <f t="shared" si="1"/>
        <v>167520</v>
      </c>
      <c r="G13" s="4">
        <f t="shared" si="2"/>
        <v>158800</v>
      </c>
      <c r="I13">
        <v>7680</v>
      </c>
      <c r="J13">
        <v>8800</v>
      </c>
      <c r="K13">
        <v>16400</v>
      </c>
      <c r="L13">
        <v>20720</v>
      </c>
      <c r="M13">
        <v>24320</v>
      </c>
      <c r="N13">
        <v>33760</v>
      </c>
      <c r="O13">
        <v>25360</v>
      </c>
      <c r="P13">
        <v>8800</v>
      </c>
      <c r="Q13">
        <v>2080</v>
      </c>
      <c r="R13">
        <v>1840</v>
      </c>
      <c r="S13">
        <v>2080</v>
      </c>
      <c r="T13">
        <v>8640</v>
      </c>
      <c r="U13">
        <v>15120</v>
      </c>
      <c r="V13">
        <v>13840</v>
      </c>
      <c r="W13">
        <v>19120</v>
      </c>
      <c r="X13">
        <v>20720</v>
      </c>
      <c r="Y13">
        <v>25920</v>
      </c>
      <c r="Z13">
        <v>24000</v>
      </c>
      <c r="AA13">
        <v>23440</v>
      </c>
      <c r="AB13">
        <v>11040</v>
      </c>
      <c r="AC13">
        <v>1920</v>
      </c>
      <c r="AD13">
        <v>1920</v>
      </c>
      <c r="AE13">
        <v>1680</v>
      </c>
      <c r="AF13">
        <v>5280</v>
      </c>
      <c r="AG13">
        <v>12480</v>
      </c>
      <c r="AH13">
        <v>11840</v>
      </c>
      <c r="AI13">
        <v>20960</v>
      </c>
      <c r="AJ13">
        <v>19920</v>
      </c>
      <c r="AK13">
        <v>21600</v>
      </c>
      <c r="AL13">
        <v>26720</v>
      </c>
    </row>
    <row r="14" spans="1:38" x14ac:dyDescent="0.25">
      <c r="A14">
        <v>27348</v>
      </c>
      <c r="B14" s="3" t="s">
        <v>170</v>
      </c>
      <c r="C14" s="2" t="s">
        <v>132</v>
      </c>
      <c r="D14" s="2" t="s">
        <v>133</v>
      </c>
      <c r="E14" s="4">
        <f t="shared" si="0"/>
        <v>132400</v>
      </c>
      <c r="F14" s="4">
        <f t="shared" si="1"/>
        <v>105320</v>
      </c>
      <c r="G14" s="4">
        <f t="shared" si="2"/>
        <v>103320</v>
      </c>
      <c r="I14">
        <v>18520</v>
      </c>
      <c r="J14">
        <v>14040</v>
      </c>
      <c r="K14">
        <v>11920</v>
      </c>
      <c r="L14">
        <v>10600</v>
      </c>
      <c r="M14">
        <v>11760</v>
      </c>
      <c r="N14">
        <v>11280</v>
      </c>
      <c r="O14">
        <v>10920</v>
      </c>
      <c r="P14">
        <v>11600</v>
      </c>
      <c r="Q14">
        <v>2680</v>
      </c>
      <c r="R14">
        <v>3160</v>
      </c>
      <c r="S14">
        <v>9760</v>
      </c>
      <c r="T14">
        <v>16160</v>
      </c>
      <c r="U14">
        <v>15840</v>
      </c>
      <c r="V14">
        <v>8440</v>
      </c>
      <c r="W14">
        <v>7080</v>
      </c>
      <c r="X14">
        <v>6040</v>
      </c>
      <c r="Y14">
        <v>6480</v>
      </c>
      <c r="Z14">
        <v>7160</v>
      </c>
      <c r="AA14">
        <v>11240</v>
      </c>
      <c r="AB14">
        <v>12760</v>
      </c>
      <c r="AC14">
        <v>4200</v>
      </c>
      <c r="AD14">
        <v>2560</v>
      </c>
      <c r="AE14">
        <v>2160</v>
      </c>
      <c r="AF14">
        <v>6200</v>
      </c>
      <c r="AG14">
        <v>10440</v>
      </c>
      <c r="AH14">
        <v>9160</v>
      </c>
      <c r="AI14">
        <v>11240</v>
      </c>
      <c r="AJ14">
        <v>10320</v>
      </c>
      <c r="AK14">
        <v>11680</v>
      </c>
      <c r="AL14">
        <v>11360</v>
      </c>
    </row>
    <row r="15" spans="1:38" x14ac:dyDescent="0.25">
      <c r="A15">
        <v>28808</v>
      </c>
      <c r="B15">
        <v>479</v>
      </c>
      <c r="C15" s="2" t="s">
        <v>172</v>
      </c>
      <c r="D15" s="2" t="s">
        <v>133</v>
      </c>
      <c r="E15" s="4">
        <f t="shared" si="0"/>
        <v>68364</v>
      </c>
      <c r="F15" s="4">
        <f t="shared" si="1"/>
        <v>55353</v>
      </c>
      <c r="G15" s="4">
        <f t="shared" si="2"/>
        <v>97251</v>
      </c>
      <c r="I15">
        <v>7123</v>
      </c>
      <c r="J15">
        <v>7303</v>
      </c>
      <c r="K15">
        <v>6553</v>
      </c>
      <c r="L15">
        <v>6518</v>
      </c>
      <c r="M15">
        <v>8460</v>
      </c>
      <c r="N15">
        <v>8407</v>
      </c>
      <c r="O15">
        <v>7243</v>
      </c>
      <c r="P15">
        <v>8096</v>
      </c>
      <c r="Q15">
        <v>2479</v>
      </c>
      <c r="R15">
        <v>2272</v>
      </c>
      <c r="S15">
        <v>2925</v>
      </c>
      <c r="T15">
        <v>985</v>
      </c>
      <c r="U15">
        <v>1442</v>
      </c>
      <c r="V15">
        <v>3285</v>
      </c>
      <c r="W15">
        <v>5013</v>
      </c>
      <c r="X15">
        <v>4054</v>
      </c>
      <c r="Y15">
        <v>9815</v>
      </c>
      <c r="Z15">
        <v>7744</v>
      </c>
      <c r="AA15">
        <v>7836</v>
      </c>
      <c r="AB15">
        <v>10611</v>
      </c>
      <c r="AC15">
        <v>8770</v>
      </c>
      <c r="AD15">
        <v>8708</v>
      </c>
      <c r="AE15">
        <v>8039</v>
      </c>
      <c r="AF15">
        <v>8374</v>
      </c>
      <c r="AG15">
        <v>5447</v>
      </c>
      <c r="AH15">
        <v>7461</v>
      </c>
      <c r="AI15">
        <v>9689</v>
      </c>
      <c r="AJ15">
        <v>6774</v>
      </c>
      <c r="AK15">
        <v>8039</v>
      </c>
      <c r="AL15">
        <v>7503</v>
      </c>
    </row>
    <row r="16" spans="1:38" x14ac:dyDescent="0.25">
      <c r="A16">
        <v>28859</v>
      </c>
      <c r="B16" s="3" t="s">
        <v>170</v>
      </c>
      <c r="C16" s="2" t="s">
        <v>172</v>
      </c>
      <c r="D16" s="2" t="s">
        <v>133</v>
      </c>
      <c r="E16" s="4">
        <f t="shared" si="0"/>
        <v>88800</v>
      </c>
      <c r="F16" s="4">
        <f t="shared" si="1"/>
        <v>77280</v>
      </c>
      <c r="G16" s="4">
        <f t="shared" si="2"/>
        <v>85500</v>
      </c>
      <c r="I16">
        <v>7020</v>
      </c>
      <c r="J16">
        <v>11220</v>
      </c>
      <c r="K16">
        <v>11160</v>
      </c>
      <c r="L16">
        <v>10560</v>
      </c>
      <c r="M16">
        <v>13440</v>
      </c>
      <c r="N16">
        <v>13320</v>
      </c>
      <c r="O16">
        <v>11280</v>
      </c>
      <c r="P16">
        <v>4440</v>
      </c>
      <c r="Q16">
        <v>1680</v>
      </c>
      <c r="R16">
        <v>1380</v>
      </c>
      <c r="S16">
        <v>1260</v>
      </c>
      <c r="T16">
        <v>2040</v>
      </c>
      <c r="U16">
        <v>5220</v>
      </c>
      <c r="V16">
        <v>7620</v>
      </c>
      <c r="W16">
        <v>9780</v>
      </c>
      <c r="X16">
        <v>9900</v>
      </c>
      <c r="Y16">
        <v>12240</v>
      </c>
      <c r="Z16">
        <v>10440</v>
      </c>
      <c r="AA16">
        <v>8880</v>
      </c>
      <c r="AB16">
        <v>5280</v>
      </c>
      <c r="AC16">
        <v>1740</v>
      </c>
      <c r="AD16">
        <v>1740</v>
      </c>
      <c r="AE16">
        <v>2400</v>
      </c>
      <c r="AF16">
        <v>4560</v>
      </c>
      <c r="AG16">
        <v>8160</v>
      </c>
      <c r="AH16">
        <v>9660</v>
      </c>
      <c r="AI16">
        <v>10620</v>
      </c>
      <c r="AJ16">
        <v>10380</v>
      </c>
      <c r="AK16">
        <v>10860</v>
      </c>
      <c r="AL16">
        <v>11220</v>
      </c>
    </row>
    <row r="17" spans="1:38" x14ac:dyDescent="0.25">
      <c r="A17">
        <v>29566</v>
      </c>
      <c r="B17" s="3" t="s">
        <v>170</v>
      </c>
      <c r="C17" s="2" t="s">
        <v>133</v>
      </c>
      <c r="D17" s="2" t="s">
        <v>133</v>
      </c>
      <c r="E17" s="4">
        <f t="shared" si="0"/>
        <v>83160</v>
      </c>
      <c r="F17" s="4">
        <f t="shared" si="1"/>
        <v>85680</v>
      </c>
      <c r="G17" s="4">
        <f t="shared" si="2"/>
        <v>87540</v>
      </c>
      <c r="I17">
        <v>12360</v>
      </c>
      <c r="J17">
        <v>9600</v>
      </c>
      <c r="K17">
        <v>8160</v>
      </c>
      <c r="L17">
        <v>9360</v>
      </c>
      <c r="M17">
        <v>10980</v>
      </c>
      <c r="N17">
        <v>9660</v>
      </c>
      <c r="O17">
        <v>8220</v>
      </c>
      <c r="P17">
        <v>4980</v>
      </c>
      <c r="Q17">
        <v>1320</v>
      </c>
      <c r="R17">
        <v>1080</v>
      </c>
      <c r="S17">
        <v>1920</v>
      </c>
      <c r="T17">
        <v>5520</v>
      </c>
      <c r="U17">
        <v>12720</v>
      </c>
      <c r="V17">
        <v>12540</v>
      </c>
      <c r="W17">
        <v>8940</v>
      </c>
      <c r="X17">
        <v>9300</v>
      </c>
      <c r="Y17">
        <v>9420</v>
      </c>
      <c r="Z17">
        <v>9720</v>
      </c>
      <c r="AA17">
        <v>8280</v>
      </c>
      <c r="AB17">
        <v>6240</v>
      </c>
      <c r="AC17">
        <v>3780</v>
      </c>
      <c r="AD17">
        <v>1320</v>
      </c>
      <c r="AE17">
        <v>1560</v>
      </c>
      <c r="AF17">
        <v>8700</v>
      </c>
      <c r="AG17">
        <v>11520</v>
      </c>
      <c r="AH17">
        <v>9420</v>
      </c>
      <c r="AI17">
        <v>9840</v>
      </c>
      <c r="AJ17">
        <v>8460</v>
      </c>
      <c r="AK17">
        <v>10080</v>
      </c>
      <c r="AL17">
        <v>8340</v>
      </c>
    </row>
    <row r="18" spans="1:38" x14ac:dyDescent="0.25">
      <c r="A18">
        <v>29682</v>
      </c>
      <c r="B18" s="3" t="s">
        <v>170</v>
      </c>
      <c r="C18" s="2" t="s">
        <v>133</v>
      </c>
      <c r="D18" s="2" t="s">
        <v>133</v>
      </c>
      <c r="E18" s="4">
        <f t="shared" si="0"/>
        <v>110400</v>
      </c>
      <c r="F18" s="4">
        <f t="shared" si="1"/>
        <v>83600</v>
      </c>
      <c r="G18" s="4">
        <f t="shared" si="2"/>
        <v>81840</v>
      </c>
      <c r="I18">
        <v>80</v>
      </c>
      <c r="J18">
        <v>2880</v>
      </c>
      <c r="K18">
        <v>6400</v>
      </c>
      <c r="L18">
        <v>15280</v>
      </c>
      <c r="M18">
        <v>17840</v>
      </c>
      <c r="N18">
        <v>15920</v>
      </c>
      <c r="O18">
        <v>16880</v>
      </c>
      <c r="P18">
        <v>21440</v>
      </c>
      <c r="Q18">
        <v>880</v>
      </c>
      <c r="R18">
        <v>240</v>
      </c>
      <c r="S18">
        <v>4160</v>
      </c>
      <c r="T18">
        <v>8400</v>
      </c>
      <c r="U18">
        <v>5680</v>
      </c>
      <c r="V18">
        <v>4080</v>
      </c>
      <c r="W18">
        <v>4880</v>
      </c>
      <c r="X18">
        <v>3360</v>
      </c>
      <c r="Y18">
        <v>5280</v>
      </c>
      <c r="Z18">
        <v>8320</v>
      </c>
      <c r="AA18">
        <v>8960</v>
      </c>
      <c r="AB18">
        <v>10560</v>
      </c>
      <c r="AC18">
        <v>5840</v>
      </c>
      <c r="AD18">
        <v>320</v>
      </c>
      <c r="AE18">
        <v>0</v>
      </c>
      <c r="AF18">
        <v>80</v>
      </c>
      <c r="AG18">
        <v>1120</v>
      </c>
      <c r="AH18">
        <v>2720</v>
      </c>
      <c r="AI18">
        <v>5840</v>
      </c>
      <c r="AJ18">
        <v>13040</v>
      </c>
      <c r="AK18">
        <v>15760</v>
      </c>
      <c r="AL18">
        <v>17600</v>
      </c>
    </row>
    <row r="19" spans="1:38" x14ac:dyDescent="0.25">
      <c r="A19">
        <v>36159</v>
      </c>
      <c r="B19" s="3" t="s">
        <v>170</v>
      </c>
      <c r="C19" s="2" t="s">
        <v>132</v>
      </c>
      <c r="D19" s="2" t="s">
        <v>132</v>
      </c>
      <c r="E19" s="4">
        <f t="shared" si="0"/>
        <v>130960</v>
      </c>
      <c r="F19" s="4">
        <f t="shared" si="1"/>
        <v>105440</v>
      </c>
      <c r="G19" s="4">
        <f t="shared" si="2"/>
        <v>90080</v>
      </c>
      <c r="I19">
        <v>4000</v>
      </c>
      <c r="J19">
        <v>7280</v>
      </c>
      <c r="K19">
        <v>13040</v>
      </c>
      <c r="L19">
        <v>20800</v>
      </c>
      <c r="M19">
        <v>20880</v>
      </c>
      <c r="N19">
        <v>22240</v>
      </c>
      <c r="O19">
        <v>23360</v>
      </c>
      <c r="P19">
        <v>10400</v>
      </c>
      <c r="Q19">
        <v>3040</v>
      </c>
      <c r="R19">
        <v>2160</v>
      </c>
      <c r="S19">
        <v>1520</v>
      </c>
      <c r="T19">
        <v>2240</v>
      </c>
      <c r="U19">
        <v>4320</v>
      </c>
      <c r="V19">
        <v>8640</v>
      </c>
      <c r="W19">
        <v>9120</v>
      </c>
      <c r="X19">
        <v>10160</v>
      </c>
      <c r="Y19">
        <v>12320</v>
      </c>
      <c r="Z19">
        <v>18160</v>
      </c>
      <c r="AA19">
        <v>15600</v>
      </c>
      <c r="AB19">
        <v>8720</v>
      </c>
      <c r="AC19">
        <v>2640</v>
      </c>
      <c r="AD19">
        <v>3120</v>
      </c>
      <c r="AE19">
        <v>1600</v>
      </c>
      <c r="AF19">
        <v>2240</v>
      </c>
      <c r="AG19">
        <v>5680</v>
      </c>
      <c r="AH19">
        <v>7200</v>
      </c>
      <c r="AI19">
        <v>9840</v>
      </c>
      <c r="AJ19">
        <v>9200</v>
      </c>
      <c r="AK19">
        <v>10880</v>
      </c>
      <c r="AL19">
        <v>13360</v>
      </c>
    </row>
    <row r="20" spans="1:38" x14ac:dyDescent="0.25">
      <c r="A20">
        <v>36270</v>
      </c>
      <c r="B20" s="3" t="s">
        <v>170</v>
      </c>
      <c r="C20" s="2" t="s">
        <v>133</v>
      </c>
      <c r="D20" s="2" t="s">
        <v>133</v>
      </c>
      <c r="E20" s="4">
        <f t="shared" si="0"/>
        <v>210480</v>
      </c>
      <c r="F20" s="4">
        <f t="shared" si="1"/>
        <v>205680</v>
      </c>
      <c r="G20" s="4">
        <f t="shared" si="2"/>
        <v>123120</v>
      </c>
      <c r="I20">
        <v>30480</v>
      </c>
      <c r="J20">
        <v>20520</v>
      </c>
      <c r="K20">
        <v>12480</v>
      </c>
      <c r="L20">
        <v>12600</v>
      </c>
      <c r="M20">
        <v>14880</v>
      </c>
      <c r="N20">
        <v>16320</v>
      </c>
      <c r="O20">
        <v>17400</v>
      </c>
      <c r="P20">
        <v>14760</v>
      </c>
      <c r="Q20">
        <v>14040</v>
      </c>
      <c r="R20">
        <v>12720</v>
      </c>
      <c r="S20">
        <v>21600</v>
      </c>
      <c r="T20">
        <v>22680</v>
      </c>
      <c r="U20">
        <v>21960</v>
      </c>
      <c r="V20">
        <v>23280</v>
      </c>
      <c r="W20">
        <v>14400</v>
      </c>
      <c r="X20">
        <v>13920</v>
      </c>
      <c r="Y20">
        <v>15120</v>
      </c>
      <c r="Z20">
        <v>13800</v>
      </c>
      <c r="AA20">
        <v>16800</v>
      </c>
      <c r="AB20">
        <v>18120</v>
      </c>
      <c r="AC20">
        <v>11520</v>
      </c>
      <c r="AD20">
        <v>6480</v>
      </c>
      <c r="AE20">
        <v>5160</v>
      </c>
      <c r="AF20">
        <v>7080</v>
      </c>
      <c r="AG20">
        <v>8880</v>
      </c>
      <c r="AH20">
        <v>9000</v>
      </c>
      <c r="AI20">
        <v>9360</v>
      </c>
      <c r="AJ20">
        <v>9960</v>
      </c>
      <c r="AK20">
        <v>10080</v>
      </c>
      <c r="AL20">
        <v>10680</v>
      </c>
    </row>
    <row r="21" spans="1:38" x14ac:dyDescent="0.25">
      <c r="A21">
        <v>45307</v>
      </c>
      <c r="B21">
        <v>479</v>
      </c>
      <c r="C21" s="2" t="s">
        <v>133</v>
      </c>
      <c r="D21" s="2" t="s">
        <v>133</v>
      </c>
      <c r="E21" s="4">
        <f t="shared" si="0"/>
        <v>154520</v>
      </c>
      <c r="F21" s="4">
        <f t="shared" si="1"/>
        <v>121600</v>
      </c>
      <c r="G21" s="4">
        <f t="shared" si="2"/>
        <v>101160</v>
      </c>
      <c r="I21">
        <v>7360</v>
      </c>
      <c r="J21">
        <v>8480</v>
      </c>
      <c r="K21">
        <v>10600</v>
      </c>
      <c r="L21">
        <v>15120</v>
      </c>
      <c r="M21">
        <v>17120</v>
      </c>
      <c r="N21">
        <v>20560</v>
      </c>
      <c r="O21">
        <v>26080</v>
      </c>
      <c r="P21">
        <v>22200</v>
      </c>
      <c r="Q21">
        <v>7280</v>
      </c>
      <c r="R21">
        <v>8120</v>
      </c>
      <c r="S21">
        <v>7880</v>
      </c>
      <c r="T21">
        <v>3720</v>
      </c>
      <c r="U21">
        <v>4960</v>
      </c>
      <c r="V21">
        <v>6280</v>
      </c>
      <c r="W21">
        <v>8000</v>
      </c>
      <c r="X21">
        <v>7640</v>
      </c>
      <c r="Y21">
        <v>8200</v>
      </c>
      <c r="Z21">
        <v>11240</v>
      </c>
      <c r="AA21">
        <v>13320</v>
      </c>
      <c r="AB21">
        <v>15920</v>
      </c>
      <c r="AC21">
        <v>8440</v>
      </c>
      <c r="AD21">
        <v>6080</v>
      </c>
      <c r="AE21">
        <v>6040</v>
      </c>
      <c r="AF21">
        <v>3200</v>
      </c>
      <c r="AG21">
        <v>4440</v>
      </c>
      <c r="AH21">
        <v>4960</v>
      </c>
      <c r="AI21">
        <v>8040</v>
      </c>
      <c r="AJ21">
        <v>8520</v>
      </c>
      <c r="AK21">
        <v>10200</v>
      </c>
      <c r="AL21">
        <v>12000</v>
      </c>
    </row>
    <row r="22" spans="1:38" x14ac:dyDescent="0.25">
      <c r="A22">
        <v>45429</v>
      </c>
      <c r="B22" s="3" t="s">
        <v>170</v>
      </c>
      <c r="C22" s="2" t="s">
        <v>133</v>
      </c>
      <c r="D22" s="2" t="s">
        <v>133</v>
      </c>
      <c r="E22" s="4">
        <f t="shared" si="0"/>
        <v>79320</v>
      </c>
      <c r="F22" s="4">
        <f t="shared" si="1"/>
        <v>84960</v>
      </c>
      <c r="G22" s="4">
        <f t="shared" si="2"/>
        <v>84180</v>
      </c>
      <c r="I22">
        <v>10860</v>
      </c>
      <c r="J22">
        <v>5580</v>
      </c>
      <c r="K22">
        <v>5580</v>
      </c>
      <c r="L22">
        <v>4500</v>
      </c>
      <c r="M22">
        <v>5100</v>
      </c>
      <c r="N22">
        <v>5100</v>
      </c>
      <c r="O22">
        <v>4980</v>
      </c>
      <c r="P22">
        <v>4800</v>
      </c>
      <c r="Q22">
        <v>2160</v>
      </c>
      <c r="R22">
        <v>3720</v>
      </c>
      <c r="S22">
        <v>10680</v>
      </c>
      <c r="T22">
        <v>16260</v>
      </c>
      <c r="U22">
        <v>16320</v>
      </c>
      <c r="V22">
        <v>5820</v>
      </c>
      <c r="W22">
        <v>4860</v>
      </c>
      <c r="X22">
        <v>4740</v>
      </c>
      <c r="Y22">
        <v>5220</v>
      </c>
      <c r="Z22">
        <v>5400</v>
      </c>
      <c r="AA22">
        <v>5580</v>
      </c>
      <c r="AB22">
        <v>4860</v>
      </c>
      <c r="AC22">
        <v>2100</v>
      </c>
      <c r="AD22">
        <v>4200</v>
      </c>
      <c r="AE22">
        <v>9720</v>
      </c>
      <c r="AF22">
        <v>19080</v>
      </c>
      <c r="AG22">
        <v>13500</v>
      </c>
      <c r="AH22">
        <v>6660</v>
      </c>
      <c r="AI22">
        <v>4620</v>
      </c>
      <c r="AJ22">
        <v>4440</v>
      </c>
      <c r="AK22">
        <v>4740</v>
      </c>
      <c r="AL22">
        <v>4680</v>
      </c>
    </row>
    <row r="23" spans="1:38" x14ac:dyDescent="0.25">
      <c r="A23">
        <v>45621</v>
      </c>
      <c r="B23" s="3" t="s">
        <v>170</v>
      </c>
      <c r="C23" s="2" t="s">
        <v>133</v>
      </c>
      <c r="D23" s="2" t="s">
        <v>133</v>
      </c>
      <c r="E23" s="4">
        <f t="shared" si="0"/>
        <v>117420</v>
      </c>
      <c r="F23" s="4">
        <f t="shared" si="1"/>
        <v>135420</v>
      </c>
      <c r="G23" s="4">
        <f t="shared" si="2"/>
        <v>80280</v>
      </c>
      <c r="I23">
        <v>1920</v>
      </c>
      <c r="J23">
        <v>3540</v>
      </c>
      <c r="K23">
        <v>7620</v>
      </c>
      <c r="L23">
        <v>5700</v>
      </c>
      <c r="M23">
        <v>6420</v>
      </c>
      <c r="N23">
        <v>6300</v>
      </c>
      <c r="O23">
        <v>6720</v>
      </c>
      <c r="P23">
        <v>29220</v>
      </c>
      <c r="Q23">
        <v>3180</v>
      </c>
      <c r="R23">
        <v>4860</v>
      </c>
      <c r="S23">
        <v>26940</v>
      </c>
      <c r="T23">
        <v>15000</v>
      </c>
      <c r="U23">
        <v>7620</v>
      </c>
      <c r="V23">
        <v>7020</v>
      </c>
      <c r="W23">
        <v>1800</v>
      </c>
      <c r="X23">
        <v>6480</v>
      </c>
      <c r="Y23">
        <v>11340</v>
      </c>
      <c r="Z23">
        <v>15240</v>
      </c>
      <c r="AA23">
        <v>17100</v>
      </c>
      <c r="AB23">
        <v>18720</v>
      </c>
      <c r="AC23">
        <v>1200</v>
      </c>
      <c r="AD23">
        <v>180</v>
      </c>
      <c r="AE23">
        <v>120</v>
      </c>
      <c r="AF23">
        <v>480</v>
      </c>
      <c r="AG23">
        <v>2580</v>
      </c>
      <c r="AH23">
        <v>1680</v>
      </c>
      <c r="AI23">
        <v>6420</v>
      </c>
      <c r="AJ23">
        <v>6900</v>
      </c>
      <c r="AK23">
        <v>9840</v>
      </c>
      <c r="AL23">
        <v>15060</v>
      </c>
    </row>
    <row r="24" spans="1:38" x14ac:dyDescent="0.25">
      <c r="A24">
        <v>48095</v>
      </c>
      <c r="B24" s="3" t="s">
        <v>170</v>
      </c>
      <c r="C24" s="2" t="s">
        <v>133</v>
      </c>
      <c r="D24" s="2" t="s">
        <v>133</v>
      </c>
      <c r="E24" s="4">
        <f t="shared" si="0"/>
        <v>143760</v>
      </c>
      <c r="F24" s="4">
        <f t="shared" si="1"/>
        <v>111520</v>
      </c>
      <c r="G24" s="4">
        <f t="shared" si="2"/>
        <v>82640</v>
      </c>
      <c r="I24">
        <v>5120</v>
      </c>
      <c r="J24">
        <v>3600</v>
      </c>
      <c r="K24">
        <v>8640</v>
      </c>
      <c r="L24">
        <v>16560</v>
      </c>
      <c r="M24">
        <v>19680</v>
      </c>
      <c r="N24">
        <v>21040</v>
      </c>
      <c r="O24">
        <v>19120</v>
      </c>
      <c r="P24">
        <v>35120</v>
      </c>
      <c r="Q24">
        <v>13200</v>
      </c>
      <c r="R24">
        <v>720</v>
      </c>
      <c r="S24">
        <v>560</v>
      </c>
      <c r="T24">
        <v>400</v>
      </c>
      <c r="U24">
        <v>2080</v>
      </c>
      <c r="V24">
        <v>3280</v>
      </c>
      <c r="W24">
        <v>6480</v>
      </c>
      <c r="X24">
        <v>5840</v>
      </c>
      <c r="Y24">
        <v>11200</v>
      </c>
      <c r="Z24">
        <v>13520</v>
      </c>
      <c r="AA24">
        <v>5280</v>
      </c>
      <c r="AB24">
        <v>13680</v>
      </c>
      <c r="AC24">
        <v>16320</v>
      </c>
      <c r="AD24">
        <v>640</v>
      </c>
      <c r="AE24">
        <v>480</v>
      </c>
      <c r="AF24">
        <v>400</v>
      </c>
      <c r="AG24">
        <v>1680</v>
      </c>
      <c r="AH24">
        <v>5040</v>
      </c>
      <c r="AI24">
        <v>8560</v>
      </c>
      <c r="AJ24">
        <v>6960</v>
      </c>
      <c r="AK24">
        <v>10960</v>
      </c>
      <c r="AL24">
        <v>12640</v>
      </c>
    </row>
    <row r="25" spans="1:38" x14ac:dyDescent="0.25">
      <c r="A25">
        <v>49691</v>
      </c>
      <c r="B25" s="3" t="s">
        <v>170</v>
      </c>
      <c r="C25" s="2" t="s">
        <v>133</v>
      </c>
      <c r="D25" s="2" t="s">
        <v>133</v>
      </c>
      <c r="E25" s="4">
        <f t="shared" si="0"/>
        <v>117480</v>
      </c>
      <c r="F25" s="4">
        <f t="shared" si="1"/>
        <v>115140</v>
      </c>
      <c r="G25" s="4">
        <f t="shared" si="2"/>
        <v>121560</v>
      </c>
      <c r="I25">
        <v>12060</v>
      </c>
      <c r="J25">
        <v>8520</v>
      </c>
      <c r="K25">
        <v>12660</v>
      </c>
      <c r="L25">
        <v>13260</v>
      </c>
      <c r="M25">
        <v>17280</v>
      </c>
      <c r="N25">
        <v>16020</v>
      </c>
      <c r="O25">
        <v>15120</v>
      </c>
      <c r="P25">
        <v>7680</v>
      </c>
      <c r="Q25">
        <v>2580</v>
      </c>
      <c r="R25">
        <v>3900</v>
      </c>
      <c r="S25">
        <v>4020</v>
      </c>
      <c r="T25">
        <v>4380</v>
      </c>
      <c r="U25">
        <v>10860</v>
      </c>
      <c r="V25">
        <v>10260</v>
      </c>
      <c r="W25">
        <v>14640</v>
      </c>
      <c r="X25">
        <v>13260</v>
      </c>
      <c r="Y25">
        <v>14400</v>
      </c>
      <c r="Z25">
        <v>14040</v>
      </c>
      <c r="AA25">
        <v>12180</v>
      </c>
      <c r="AB25">
        <v>11580</v>
      </c>
      <c r="AC25">
        <v>4800</v>
      </c>
      <c r="AD25">
        <v>4860</v>
      </c>
      <c r="AE25">
        <v>4380</v>
      </c>
      <c r="AF25">
        <v>8460</v>
      </c>
      <c r="AG25">
        <v>10800</v>
      </c>
      <c r="AH25">
        <v>12720</v>
      </c>
      <c r="AI25">
        <v>14760</v>
      </c>
      <c r="AJ25">
        <v>11280</v>
      </c>
      <c r="AK25">
        <v>13140</v>
      </c>
      <c r="AL25">
        <v>12600</v>
      </c>
    </row>
    <row r="26" spans="1:38" x14ac:dyDescent="0.25">
      <c r="A26">
        <v>49935</v>
      </c>
      <c r="B26" s="3" t="s">
        <v>170</v>
      </c>
      <c r="C26" s="2" t="s">
        <v>133</v>
      </c>
      <c r="D26" s="2" t="s">
        <v>133</v>
      </c>
      <c r="E26" s="4">
        <f t="shared" si="0"/>
        <v>73880</v>
      </c>
      <c r="F26" s="4">
        <f t="shared" si="1"/>
        <v>72400</v>
      </c>
      <c r="G26" s="4">
        <f t="shared" si="2"/>
        <v>57760</v>
      </c>
      <c r="I26">
        <v>1040</v>
      </c>
      <c r="J26">
        <v>1560</v>
      </c>
      <c r="K26">
        <v>7000</v>
      </c>
      <c r="L26">
        <v>12200</v>
      </c>
      <c r="M26">
        <v>12480</v>
      </c>
      <c r="N26">
        <v>11520</v>
      </c>
      <c r="O26">
        <v>10280</v>
      </c>
      <c r="P26">
        <v>6280</v>
      </c>
      <c r="Q26">
        <v>1480</v>
      </c>
      <c r="R26">
        <v>5040</v>
      </c>
      <c r="S26">
        <v>4120</v>
      </c>
      <c r="T26">
        <v>880</v>
      </c>
      <c r="U26">
        <v>1120</v>
      </c>
      <c r="V26">
        <v>1800</v>
      </c>
      <c r="W26">
        <v>7920</v>
      </c>
      <c r="X26">
        <v>10560</v>
      </c>
      <c r="Y26">
        <v>10920</v>
      </c>
      <c r="Z26">
        <v>12000</v>
      </c>
      <c r="AA26">
        <v>9840</v>
      </c>
      <c r="AB26">
        <v>5400</v>
      </c>
      <c r="AC26">
        <v>1080</v>
      </c>
      <c r="AD26">
        <v>1040</v>
      </c>
      <c r="AE26">
        <v>2160</v>
      </c>
      <c r="AF26">
        <v>4000</v>
      </c>
      <c r="AG26">
        <v>2040</v>
      </c>
      <c r="AH26">
        <v>2400</v>
      </c>
      <c r="AI26">
        <v>4200</v>
      </c>
      <c r="AJ26">
        <v>5560</v>
      </c>
      <c r="AK26">
        <v>10800</v>
      </c>
      <c r="AL26">
        <v>9240</v>
      </c>
    </row>
    <row r="27" spans="1:38" x14ac:dyDescent="0.25">
      <c r="A27">
        <v>55970</v>
      </c>
      <c r="B27" s="3" t="s">
        <v>170</v>
      </c>
      <c r="C27" s="2" t="s">
        <v>133</v>
      </c>
      <c r="D27" s="2" t="s">
        <v>133</v>
      </c>
      <c r="E27" s="4">
        <f t="shared" si="0"/>
        <v>95207</v>
      </c>
      <c r="F27" s="4">
        <f t="shared" si="1"/>
        <v>92002</v>
      </c>
      <c r="G27" s="4">
        <f t="shared" si="2"/>
        <v>93256</v>
      </c>
      <c r="I27">
        <v>10296</v>
      </c>
      <c r="J27">
        <v>8209</v>
      </c>
      <c r="K27">
        <v>8488</v>
      </c>
      <c r="L27">
        <v>7939</v>
      </c>
      <c r="M27">
        <v>6078</v>
      </c>
      <c r="N27">
        <v>14756</v>
      </c>
      <c r="O27">
        <v>15763</v>
      </c>
      <c r="P27">
        <v>14164</v>
      </c>
      <c r="Q27">
        <v>3748</v>
      </c>
      <c r="R27">
        <v>1308</v>
      </c>
      <c r="S27">
        <v>1313</v>
      </c>
      <c r="T27">
        <v>3145</v>
      </c>
      <c r="U27">
        <v>6163</v>
      </c>
      <c r="V27">
        <v>7173</v>
      </c>
      <c r="W27">
        <v>9505</v>
      </c>
      <c r="X27">
        <v>8089</v>
      </c>
      <c r="Y27">
        <v>12259</v>
      </c>
      <c r="Z27">
        <v>9372</v>
      </c>
      <c r="AA27">
        <v>14538</v>
      </c>
      <c r="AB27">
        <v>12837</v>
      </c>
      <c r="AC27">
        <v>2589</v>
      </c>
      <c r="AD27">
        <v>281</v>
      </c>
      <c r="AE27">
        <v>1358</v>
      </c>
      <c r="AF27">
        <v>1742</v>
      </c>
      <c r="AG27">
        <v>2866</v>
      </c>
      <c r="AH27">
        <v>3460</v>
      </c>
      <c r="AI27">
        <v>9113</v>
      </c>
      <c r="AJ27">
        <v>13006</v>
      </c>
      <c r="AK27">
        <v>15565</v>
      </c>
      <c r="AL27">
        <v>15901</v>
      </c>
    </row>
    <row r="28" spans="1:38" x14ac:dyDescent="0.25">
      <c r="A28">
        <v>55973</v>
      </c>
      <c r="B28" s="3" t="s">
        <v>170</v>
      </c>
      <c r="C28" s="2" t="s">
        <v>133</v>
      </c>
      <c r="D28" s="2" t="s">
        <v>133</v>
      </c>
      <c r="E28" s="4">
        <f t="shared" si="0"/>
        <v>92730</v>
      </c>
      <c r="F28" s="4">
        <f t="shared" si="1"/>
        <v>91003</v>
      </c>
      <c r="G28" s="4">
        <f t="shared" si="2"/>
        <v>110595</v>
      </c>
      <c r="I28">
        <v>6730</v>
      </c>
      <c r="J28">
        <v>6594</v>
      </c>
      <c r="K28">
        <v>5855</v>
      </c>
      <c r="L28">
        <v>12540</v>
      </c>
      <c r="M28">
        <v>13017</v>
      </c>
      <c r="N28">
        <v>15812</v>
      </c>
      <c r="O28">
        <v>14154</v>
      </c>
      <c r="P28">
        <v>12027</v>
      </c>
      <c r="Q28">
        <v>2738</v>
      </c>
      <c r="R28">
        <v>1088</v>
      </c>
      <c r="S28">
        <v>687</v>
      </c>
      <c r="T28">
        <v>1488</v>
      </c>
      <c r="U28">
        <v>5007</v>
      </c>
      <c r="V28">
        <v>7769</v>
      </c>
      <c r="W28">
        <v>10676</v>
      </c>
      <c r="X28">
        <v>3428</v>
      </c>
      <c r="Y28">
        <v>13285</v>
      </c>
      <c r="Z28">
        <v>18656</v>
      </c>
      <c r="AA28">
        <v>17252</v>
      </c>
      <c r="AB28">
        <v>10053</v>
      </c>
      <c r="AC28">
        <v>2291</v>
      </c>
      <c r="AD28">
        <v>828</v>
      </c>
      <c r="AE28">
        <v>1039</v>
      </c>
      <c r="AF28">
        <v>2572</v>
      </c>
      <c r="AG28">
        <v>11834</v>
      </c>
      <c r="AH28">
        <v>6865</v>
      </c>
      <c r="AI28">
        <v>10017</v>
      </c>
      <c r="AJ28">
        <v>11964</v>
      </c>
      <c r="AK28">
        <v>13836</v>
      </c>
      <c r="AL28">
        <v>22044</v>
      </c>
    </row>
    <row r="29" spans="1:38" x14ac:dyDescent="0.25">
      <c r="A29">
        <v>56064</v>
      </c>
      <c r="B29" s="3" t="s">
        <v>170</v>
      </c>
      <c r="C29" s="2" t="s">
        <v>132</v>
      </c>
      <c r="D29" s="2" t="s">
        <v>133</v>
      </c>
      <c r="E29" s="4">
        <f t="shared" si="0"/>
        <v>151200</v>
      </c>
      <c r="F29" s="4">
        <f t="shared" si="1"/>
        <v>94560</v>
      </c>
      <c r="G29" s="4">
        <f t="shared" si="2"/>
        <v>97740</v>
      </c>
      <c r="I29">
        <v>16140</v>
      </c>
      <c r="J29">
        <v>11220</v>
      </c>
      <c r="K29">
        <v>9720</v>
      </c>
      <c r="L29">
        <v>14460</v>
      </c>
      <c r="M29">
        <v>26460</v>
      </c>
      <c r="N29">
        <v>25860</v>
      </c>
      <c r="O29">
        <v>25620</v>
      </c>
      <c r="P29">
        <v>17100</v>
      </c>
      <c r="Q29">
        <v>2400</v>
      </c>
      <c r="R29">
        <v>720</v>
      </c>
      <c r="S29">
        <v>780</v>
      </c>
      <c r="T29">
        <v>720</v>
      </c>
      <c r="U29">
        <v>1020</v>
      </c>
      <c r="V29">
        <v>6300</v>
      </c>
      <c r="W29">
        <v>6900</v>
      </c>
      <c r="X29">
        <v>8580</v>
      </c>
      <c r="Y29">
        <v>13620</v>
      </c>
      <c r="Z29">
        <v>10800</v>
      </c>
      <c r="AA29">
        <v>9960</v>
      </c>
      <c r="AB29">
        <v>10860</v>
      </c>
      <c r="AC29">
        <v>3300</v>
      </c>
      <c r="AD29">
        <v>960</v>
      </c>
      <c r="AE29">
        <v>960</v>
      </c>
      <c r="AF29">
        <v>960</v>
      </c>
      <c r="AG29">
        <v>10500</v>
      </c>
      <c r="AH29">
        <v>12720</v>
      </c>
      <c r="AI29">
        <v>7860</v>
      </c>
      <c r="AJ29">
        <v>9000</v>
      </c>
      <c r="AK29">
        <v>13020</v>
      </c>
      <c r="AL29">
        <v>17640</v>
      </c>
    </row>
    <row r="30" spans="1:38" x14ac:dyDescent="0.25">
      <c r="A30">
        <v>56109</v>
      </c>
      <c r="B30" s="3" t="s">
        <v>170</v>
      </c>
      <c r="C30" s="2" t="s">
        <v>132</v>
      </c>
      <c r="D30" s="2" t="s">
        <v>133</v>
      </c>
      <c r="E30" s="4">
        <f t="shared" si="0"/>
        <v>50400</v>
      </c>
      <c r="F30" s="4">
        <f t="shared" si="1"/>
        <v>48180</v>
      </c>
      <c r="G30" s="4">
        <f t="shared" si="2"/>
        <v>53520</v>
      </c>
      <c r="I30">
        <v>4560</v>
      </c>
      <c r="J30">
        <v>4320</v>
      </c>
      <c r="K30">
        <v>4200</v>
      </c>
      <c r="L30">
        <v>2820</v>
      </c>
      <c r="M30">
        <v>3840</v>
      </c>
      <c r="N30">
        <v>4200</v>
      </c>
      <c r="O30">
        <v>4140</v>
      </c>
      <c r="P30">
        <v>4500</v>
      </c>
      <c r="Q30">
        <v>5760</v>
      </c>
      <c r="R30">
        <v>3840</v>
      </c>
      <c r="S30">
        <v>4140</v>
      </c>
      <c r="T30">
        <v>4080</v>
      </c>
      <c r="U30">
        <v>3300</v>
      </c>
      <c r="V30">
        <v>3900</v>
      </c>
      <c r="W30">
        <v>3840</v>
      </c>
      <c r="X30">
        <v>1980</v>
      </c>
      <c r="Y30">
        <v>3060</v>
      </c>
      <c r="Z30">
        <v>5640</v>
      </c>
      <c r="AA30">
        <v>7140</v>
      </c>
      <c r="AB30">
        <v>4260</v>
      </c>
      <c r="AC30">
        <v>5520</v>
      </c>
      <c r="AD30">
        <v>4260</v>
      </c>
      <c r="AE30">
        <v>3840</v>
      </c>
      <c r="AF30">
        <v>4380</v>
      </c>
      <c r="AG30">
        <v>3600</v>
      </c>
      <c r="AH30">
        <v>4740</v>
      </c>
      <c r="AI30">
        <v>4980</v>
      </c>
      <c r="AJ30">
        <v>3180</v>
      </c>
      <c r="AK30">
        <v>3540</v>
      </c>
      <c r="AL30">
        <v>4080</v>
      </c>
    </row>
    <row r="31" spans="1:38" x14ac:dyDescent="0.25">
      <c r="A31">
        <v>56116</v>
      </c>
      <c r="B31" s="3" t="s">
        <v>170</v>
      </c>
      <c r="C31" s="2" t="s">
        <v>133</v>
      </c>
      <c r="D31" s="2" t="s">
        <v>133</v>
      </c>
      <c r="E31" s="4">
        <f t="shared" si="0"/>
        <v>97260</v>
      </c>
      <c r="F31" s="4">
        <f t="shared" si="1"/>
        <v>79800</v>
      </c>
      <c r="G31" s="4">
        <f t="shared" si="2"/>
        <v>90840</v>
      </c>
      <c r="I31">
        <v>1680</v>
      </c>
      <c r="J31">
        <v>1200</v>
      </c>
      <c r="K31">
        <v>5580</v>
      </c>
      <c r="L31">
        <v>13260</v>
      </c>
      <c r="M31">
        <v>19620</v>
      </c>
      <c r="N31">
        <v>21060</v>
      </c>
      <c r="O31">
        <v>16920</v>
      </c>
      <c r="P31">
        <v>14940</v>
      </c>
      <c r="Q31">
        <v>2040</v>
      </c>
      <c r="R31">
        <v>480</v>
      </c>
      <c r="S31">
        <v>240</v>
      </c>
      <c r="T31">
        <v>240</v>
      </c>
      <c r="U31">
        <v>720</v>
      </c>
      <c r="V31">
        <v>1320</v>
      </c>
      <c r="W31">
        <v>5520</v>
      </c>
      <c r="X31">
        <v>10380</v>
      </c>
      <c r="Y31">
        <v>13620</v>
      </c>
      <c r="Z31">
        <v>13380</v>
      </c>
      <c r="AA31">
        <v>12600</v>
      </c>
      <c r="AB31">
        <v>15480</v>
      </c>
      <c r="AC31">
        <v>5880</v>
      </c>
      <c r="AD31">
        <v>360</v>
      </c>
      <c r="AE31">
        <v>300</v>
      </c>
      <c r="AF31">
        <v>420</v>
      </c>
      <c r="AG31">
        <v>1320</v>
      </c>
      <c r="AH31">
        <v>3180</v>
      </c>
      <c r="AI31">
        <v>8520</v>
      </c>
      <c r="AJ31">
        <v>13800</v>
      </c>
      <c r="AK31">
        <v>14820</v>
      </c>
      <c r="AL31">
        <v>14160</v>
      </c>
    </row>
    <row r="32" spans="1:38" x14ac:dyDescent="0.25">
      <c r="A32">
        <v>60585</v>
      </c>
      <c r="B32" s="3" t="s">
        <v>170</v>
      </c>
      <c r="C32" s="2" t="s">
        <v>133</v>
      </c>
      <c r="D32" s="2" t="s">
        <v>133</v>
      </c>
      <c r="E32" s="4">
        <f t="shared" si="0"/>
        <v>34760</v>
      </c>
      <c r="F32" s="4">
        <f t="shared" si="1"/>
        <v>36640</v>
      </c>
      <c r="G32" s="4">
        <f t="shared" si="2"/>
        <v>39680</v>
      </c>
      <c r="I32">
        <v>6120</v>
      </c>
      <c r="J32">
        <v>13600</v>
      </c>
      <c r="K32">
        <v>4480</v>
      </c>
      <c r="L32">
        <v>760</v>
      </c>
      <c r="M32">
        <v>600</v>
      </c>
      <c r="N32">
        <v>600</v>
      </c>
      <c r="O32">
        <v>1160</v>
      </c>
      <c r="P32">
        <v>3600</v>
      </c>
      <c r="Q32">
        <v>1800</v>
      </c>
      <c r="R32">
        <v>160</v>
      </c>
      <c r="S32">
        <v>1600</v>
      </c>
      <c r="T32">
        <v>280</v>
      </c>
      <c r="U32">
        <v>9840</v>
      </c>
      <c r="V32">
        <v>11840</v>
      </c>
      <c r="W32">
        <v>2400</v>
      </c>
      <c r="X32">
        <v>1320</v>
      </c>
      <c r="Y32">
        <v>1320</v>
      </c>
      <c r="Z32">
        <v>1320</v>
      </c>
      <c r="AA32">
        <v>1120</v>
      </c>
      <c r="AB32">
        <v>400</v>
      </c>
      <c r="AC32">
        <v>160</v>
      </c>
      <c r="AD32">
        <v>440</v>
      </c>
      <c r="AE32">
        <v>840</v>
      </c>
      <c r="AF32">
        <v>360</v>
      </c>
      <c r="AG32">
        <v>2360</v>
      </c>
      <c r="AH32">
        <v>16880</v>
      </c>
      <c r="AI32">
        <v>1480</v>
      </c>
      <c r="AJ32">
        <v>880</v>
      </c>
      <c r="AK32">
        <v>1000</v>
      </c>
      <c r="AL32">
        <v>13760</v>
      </c>
    </row>
    <row r="33" spans="1:38" x14ac:dyDescent="0.25">
      <c r="A33">
        <v>61966</v>
      </c>
      <c r="B33" s="3" t="s">
        <v>170</v>
      </c>
      <c r="C33" s="2" t="s">
        <v>133</v>
      </c>
      <c r="D33" s="2" t="s">
        <v>133</v>
      </c>
      <c r="E33" s="4">
        <f t="shared" si="0"/>
        <v>89954</v>
      </c>
      <c r="F33" s="4">
        <f t="shared" si="1"/>
        <v>107227</v>
      </c>
      <c r="G33" s="4">
        <f t="shared" si="2"/>
        <v>111260</v>
      </c>
      <c r="I33">
        <v>1458</v>
      </c>
      <c r="J33">
        <v>1926</v>
      </c>
      <c r="K33">
        <v>2776</v>
      </c>
      <c r="L33">
        <v>3605</v>
      </c>
      <c r="M33">
        <v>15343</v>
      </c>
      <c r="N33">
        <v>16755</v>
      </c>
      <c r="O33">
        <v>14879</v>
      </c>
      <c r="P33">
        <v>20630</v>
      </c>
      <c r="Q33">
        <v>9974</v>
      </c>
      <c r="R33">
        <v>840</v>
      </c>
      <c r="S33">
        <v>793</v>
      </c>
      <c r="T33">
        <v>975</v>
      </c>
      <c r="U33">
        <v>1012</v>
      </c>
      <c r="V33">
        <v>1604</v>
      </c>
      <c r="W33">
        <v>6289</v>
      </c>
      <c r="X33">
        <v>8745</v>
      </c>
      <c r="Y33">
        <v>18964</v>
      </c>
      <c r="Z33">
        <v>22522</v>
      </c>
      <c r="AA33">
        <v>10674</v>
      </c>
      <c r="AB33">
        <v>15945</v>
      </c>
      <c r="AC33">
        <v>6326</v>
      </c>
      <c r="AD33">
        <v>1037</v>
      </c>
      <c r="AE33">
        <v>1109</v>
      </c>
      <c r="AF33">
        <v>591</v>
      </c>
      <c r="AG33">
        <v>739</v>
      </c>
      <c r="AH33">
        <v>2435</v>
      </c>
      <c r="AI33">
        <v>7059</v>
      </c>
      <c r="AJ33">
        <v>8395</v>
      </c>
      <c r="AK33">
        <v>22599</v>
      </c>
      <c r="AL33">
        <v>34351</v>
      </c>
    </row>
    <row r="34" spans="1:38" x14ac:dyDescent="0.25">
      <c r="A34">
        <v>61967</v>
      </c>
      <c r="B34" s="3" t="s">
        <v>170</v>
      </c>
      <c r="C34" s="2" t="s">
        <v>133</v>
      </c>
      <c r="D34" s="2" t="s">
        <v>133</v>
      </c>
      <c r="E34" s="4">
        <f t="shared" si="0"/>
        <v>45935</v>
      </c>
      <c r="F34" s="4">
        <f t="shared" si="1"/>
        <v>63616</v>
      </c>
      <c r="G34" s="4">
        <f t="shared" si="2"/>
        <v>49981</v>
      </c>
      <c r="I34">
        <v>120</v>
      </c>
      <c r="J34">
        <v>143</v>
      </c>
      <c r="K34">
        <v>204</v>
      </c>
      <c r="L34">
        <v>211</v>
      </c>
      <c r="M34">
        <v>261</v>
      </c>
      <c r="N34">
        <v>2765</v>
      </c>
      <c r="O34">
        <v>16004</v>
      </c>
      <c r="P34">
        <v>21485</v>
      </c>
      <c r="Q34">
        <v>4062</v>
      </c>
      <c r="R34">
        <v>115</v>
      </c>
      <c r="S34">
        <v>258</v>
      </c>
      <c r="T34">
        <v>307</v>
      </c>
      <c r="U34">
        <v>600</v>
      </c>
      <c r="V34">
        <v>1561</v>
      </c>
      <c r="W34">
        <v>2876</v>
      </c>
      <c r="X34">
        <v>3069</v>
      </c>
      <c r="Y34">
        <v>4622</v>
      </c>
      <c r="Z34">
        <v>8657</v>
      </c>
      <c r="AA34">
        <v>14465</v>
      </c>
      <c r="AB34">
        <v>12825</v>
      </c>
      <c r="AC34">
        <v>3570</v>
      </c>
      <c r="AD34">
        <v>100</v>
      </c>
      <c r="AE34">
        <v>166</v>
      </c>
      <c r="AF34">
        <v>163</v>
      </c>
      <c r="AG34">
        <v>79</v>
      </c>
      <c r="AH34">
        <v>84</v>
      </c>
      <c r="AI34">
        <v>127</v>
      </c>
      <c r="AJ34">
        <v>447</v>
      </c>
      <c r="AK34">
        <v>7247</v>
      </c>
      <c r="AL34">
        <v>10708</v>
      </c>
    </row>
    <row r="35" spans="1:38" x14ac:dyDescent="0.25">
      <c r="A35">
        <v>64343</v>
      </c>
      <c r="B35" s="3" t="s">
        <v>170</v>
      </c>
      <c r="C35" s="2" t="s">
        <v>133</v>
      </c>
      <c r="D35" s="2" t="s">
        <v>133</v>
      </c>
      <c r="E35" s="4">
        <f t="shared" si="0"/>
        <v>86546</v>
      </c>
      <c r="F35" s="4">
        <f t="shared" si="1"/>
        <v>69330</v>
      </c>
      <c r="G35" s="4">
        <f t="shared" si="2"/>
        <v>125174</v>
      </c>
      <c r="I35">
        <v>8350</v>
      </c>
      <c r="J35">
        <v>7688</v>
      </c>
      <c r="K35">
        <v>12975</v>
      </c>
      <c r="L35">
        <v>11123</v>
      </c>
      <c r="M35">
        <v>9092</v>
      </c>
      <c r="N35">
        <v>14324</v>
      </c>
      <c r="O35">
        <v>12276</v>
      </c>
      <c r="P35">
        <v>7357</v>
      </c>
      <c r="Q35">
        <v>848</v>
      </c>
      <c r="R35">
        <v>979</v>
      </c>
      <c r="S35">
        <v>973</v>
      </c>
      <c r="T35">
        <v>561</v>
      </c>
      <c r="U35">
        <v>601</v>
      </c>
      <c r="V35">
        <v>3385</v>
      </c>
      <c r="W35">
        <v>7026</v>
      </c>
      <c r="X35">
        <v>5945</v>
      </c>
      <c r="Y35">
        <v>14396</v>
      </c>
      <c r="Z35">
        <v>14983</v>
      </c>
      <c r="AA35">
        <v>18109</v>
      </c>
      <c r="AB35">
        <v>10077</v>
      </c>
      <c r="AC35">
        <v>1178</v>
      </c>
      <c r="AD35">
        <v>389</v>
      </c>
      <c r="AE35">
        <v>332</v>
      </c>
      <c r="AF35">
        <v>4612</v>
      </c>
      <c r="AG35">
        <v>12345</v>
      </c>
      <c r="AH35">
        <v>11119</v>
      </c>
      <c r="AI35">
        <v>17435</v>
      </c>
      <c r="AJ35">
        <v>16476</v>
      </c>
      <c r="AK35">
        <v>18807</v>
      </c>
      <c r="AL35">
        <v>14295</v>
      </c>
    </row>
    <row r="36" spans="1:38" x14ac:dyDescent="0.25">
      <c r="A36">
        <v>66430</v>
      </c>
      <c r="B36" s="3" t="s">
        <v>170</v>
      </c>
      <c r="C36" s="2" t="s">
        <v>133</v>
      </c>
      <c r="D36" s="2" t="s">
        <v>133</v>
      </c>
      <c r="E36" s="4">
        <f t="shared" si="0"/>
        <v>44447</v>
      </c>
      <c r="F36" s="4">
        <f t="shared" si="1"/>
        <v>51743</v>
      </c>
      <c r="G36" s="4">
        <f t="shared" si="2"/>
        <v>52474</v>
      </c>
      <c r="I36">
        <v>4803</v>
      </c>
      <c r="J36">
        <v>7224</v>
      </c>
      <c r="K36">
        <v>8409</v>
      </c>
      <c r="L36">
        <v>5247</v>
      </c>
      <c r="M36">
        <v>4017</v>
      </c>
      <c r="N36">
        <v>4517</v>
      </c>
      <c r="O36">
        <v>4440</v>
      </c>
      <c r="P36">
        <v>5341</v>
      </c>
      <c r="Q36">
        <v>43</v>
      </c>
      <c r="R36">
        <v>59</v>
      </c>
      <c r="S36">
        <v>205</v>
      </c>
      <c r="T36">
        <v>142</v>
      </c>
      <c r="U36">
        <v>425</v>
      </c>
      <c r="V36">
        <v>120</v>
      </c>
      <c r="W36">
        <v>10587</v>
      </c>
      <c r="X36">
        <v>7598</v>
      </c>
      <c r="Y36">
        <v>12719</v>
      </c>
      <c r="Z36">
        <v>10064</v>
      </c>
      <c r="AA36">
        <v>8141</v>
      </c>
      <c r="AB36">
        <v>5763</v>
      </c>
      <c r="AC36">
        <v>12</v>
      </c>
      <c r="AD36">
        <v>26</v>
      </c>
      <c r="AE36">
        <v>3</v>
      </c>
      <c r="AF36">
        <v>230</v>
      </c>
      <c r="AG36">
        <v>287</v>
      </c>
      <c r="AH36">
        <v>548</v>
      </c>
      <c r="AI36">
        <v>4202</v>
      </c>
      <c r="AJ36">
        <v>4463</v>
      </c>
      <c r="AK36">
        <v>11211</v>
      </c>
      <c r="AL36">
        <v>17588</v>
      </c>
    </row>
    <row r="37" spans="1:38" x14ac:dyDescent="0.25">
      <c r="A37">
        <v>66435</v>
      </c>
      <c r="B37" s="3" t="s">
        <v>170</v>
      </c>
      <c r="C37" s="2" t="s">
        <v>133</v>
      </c>
      <c r="D37" s="2" t="s">
        <v>133</v>
      </c>
      <c r="E37" s="4">
        <f t="shared" si="0"/>
        <v>305920</v>
      </c>
      <c r="F37" s="4">
        <f t="shared" si="1"/>
        <v>334880</v>
      </c>
      <c r="G37" s="4">
        <f t="shared" si="2"/>
        <v>334800</v>
      </c>
      <c r="I37">
        <v>22240</v>
      </c>
      <c r="J37">
        <v>21360</v>
      </c>
      <c r="K37">
        <v>25760</v>
      </c>
      <c r="L37">
        <v>20720</v>
      </c>
      <c r="M37">
        <v>23200</v>
      </c>
      <c r="N37">
        <v>21440</v>
      </c>
      <c r="O37">
        <v>20000</v>
      </c>
      <c r="P37">
        <v>20560</v>
      </c>
      <c r="Q37">
        <v>25600</v>
      </c>
      <c r="R37">
        <v>34560</v>
      </c>
      <c r="S37">
        <v>42800</v>
      </c>
      <c r="T37">
        <v>27680</v>
      </c>
      <c r="U37">
        <v>25280</v>
      </c>
      <c r="V37">
        <v>28080</v>
      </c>
      <c r="W37">
        <v>28080</v>
      </c>
      <c r="X37">
        <v>24480</v>
      </c>
      <c r="Y37">
        <v>29680</v>
      </c>
      <c r="Z37">
        <v>28080</v>
      </c>
      <c r="AA37">
        <v>21360</v>
      </c>
      <c r="AB37">
        <v>18320</v>
      </c>
      <c r="AC37">
        <v>28000</v>
      </c>
      <c r="AD37">
        <v>31360</v>
      </c>
      <c r="AE37">
        <v>36560</v>
      </c>
      <c r="AF37">
        <v>34480</v>
      </c>
      <c r="AG37">
        <v>29280</v>
      </c>
      <c r="AH37">
        <v>28560</v>
      </c>
      <c r="AI37">
        <v>33520</v>
      </c>
      <c r="AJ37">
        <v>26000</v>
      </c>
      <c r="AK37">
        <v>25920</v>
      </c>
      <c r="AL37">
        <v>21440</v>
      </c>
    </row>
    <row r="38" spans="1:38" x14ac:dyDescent="0.25">
      <c r="A38">
        <v>69060</v>
      </c>
      <c r="B38" s="3" t="s">
        <v>131</v>
      </c>
      <c r="C38" s="2" t="s">
        <v>133</v>
      </c>
      <c r="D38" s="2" t="s">
        <v>132</v>
      </c>
      <c r="E38" s="4">
        <f t="shared" si="0"/>
        <v>322400</v>
      </c>
      <c r="F38" s="4">
        <f t="shared" si="1"/>
        <v>219360</v>
      </c>
      <c r="G38" s="4">
        <f t="shared" si="2"/>
        <v>347520</v>
      </c>
      <c r="I38">
        <v>31840</v>
      </c>
      <c r="J38">
        <v>15680</v>
      </c>
      <c r="K38">
        <v>18880</v>
      </c>
      <c r="L38">
        <v>45920</v>
      </c>
      <c r="M38">
        <v>56320</v>
      </c>
      <c r="N38">
        <v>44800</v>
      </c>
      <c r="O38">
        <v>39200</v>
      </c>
      <c r="P38">
        <v>45440</v>
      </c>
      <c r="Q38">
        <v>12160</v>
      </c>
      <c r="R38">
        <v>1600</v>
      </c>
      <c r="S38">
        <v>1600</v>
      </c>
      <c r="T38">
        <v>8960</v>
      </c>
      <c r="U38">
        <v>23360</v>
      </c>
      <c r="V38">
        <v>24640</v>
      </c>
      <c r="W38">
        <v>11200</v>
      </c>
      <c r="X38">
        <v>13760</v>
      </c>
      <c r="Y38">
        <v>18880</v>
      </c>
      <c r="Z38">
        <v>18560</v>
      </c>
      <c r="AA38">
        <v>18240</v>
      </c>
      <c r="AB38">
        <v>23520</v>
      </c>
      <c r="AC38">
        <v>20640</v>
      </c>
      <c r="AD38">
        <v>1120</v>
      </c>
      <c r="AE38">
        <v>12000</v>
      </c>
      <c r="AF38">
        <v>59520</v>
      </c>
      <c r="AG38">
        <v>51040</v>
      </c>
      <c r="AH38">
        <v>41760</v>
      </c>
      <c r="AI38">
        <v>24960</v>
      </c>
      <c r="AJ38">
        <v>25920</v>
      </c>
      <c r="AK38">
        <v>32640</v>
      </c>
      <c r="AL38">
        <v>36160</v>
      </c>
    </row>
    <row r="39" spans="1:38" x14ac:dyDescent="0.25">
      <c r="A39">
        <v>69914</v>
      </c>
      <c r="B39" s="3" t="s">
        <v>170</v>
      </c>
      <c r="C39" s="2" t="s">
        <v>133</v>
      </c>
      <c r="D39" s="2" t="s">
        <v>132</v>
      </c>
      <c r="E39" s="4">
        <f t="shared" si="0"/>
        <v>89040</v>
      </c>
      <c r="F39" s="4">
        <f t="shared" si="1"/>
        <v>63680</v>
      </c>
      <c r="G39" s="4">
        <f t="shared" si="2"/>
        <v>50400</v>
      </c>
      <c r="I39">
        <v>7360</v>
      </c>
      <c r="J39">
        <v>5440</v>
      </c>
      <c r="K39">
        <v>7440</v>
      </c>
      <c r="L39">
        <v>9040</v>
      </c>
      <c r="M39">
        <v>13680</v>
      </c>
      <c r="N39">
        <v>18640</v>
      </c>
      <c r="O39">
        <v>19680</v>
      </c>
      <c r="P39">
        <v>6880</v>
      </c>
      <c r="Q39">
        <v>320</v>
      </c>
      <c r="R39">
        <v>160</v>
      </c>
      <c r="S39">
        <v>160</v>
      </c>
      <c r="T39">
        <v>240</v>
      </c>
      <c r="U39">
        <v>6160</v>
      </c>
      <c r="V39">
        <v>4960</v>
      </c>
      <c r="W39">
        <v>6400</v>
      </c>
      <c r="X39">
        <v>5760</v>
      </c>
      <c r="Y39">
        <v>6160</v>
      </c>
      <c r="Z39">
        <v>6800</v>
      </c>
      <c r="AA39">
        <v>9760</v>
      </c>
      <c r="AB39">
        <v>4160</v>
      </c>
      <c r="AC39">
        <v>160</v>
      </c>
      <c r="AD39">
        <v>320</v>
      </c>
      <c r="AE39">
        <v>80</v>
      </c>
      <c r="AF39">
        <v>640</v>
      </c>
      <c r="AG39">
        <v>5840</v>
      </c>
      <c r="AH39">
        <v>2960</v>
      </c>
      <c r="AI39">
        <v>5360</v>
      </c>
      <c r="AJ39">
        <v>4560</v>
      </c>
      <c r="AK39">
        <v>7920</v>
      </c>
      <c r="AL39">
        <v>8640</v>
      </c>
    </row>
    <row r="40" spans="1:38" x14ac:dyDescent="0.25">
      <c r="A40">
        <v>71421</v>
      </c>
      <c r="B40" s="3" t="s">
        <v>170</v>
      </c>
      <c r="C40" s="2" t="s">
        <v>132</v>
      </c>
      <c r="D40" s="2" t="s">
        <v>133</v>
      </c>
      <c r="E40" s="4">
        <f t="shared" si="0"/>
        <v>61080</v>
      </c>
      <c r="F40" s="4">
        <f t="shared" si="1"/>
        <v>54120</v>
      </c>
      <c r="G40" s="4">
        <f t="shared" si="2"/>
        <v>54540</v>
      </c>
      <c r="I40">
        <v>2880</v>
      </c>
      <c r="J40">
        <v>4500</v>
      </c>
      <c r="K40">
        <v>4020</v>
      </c>
      <c r="L40">
        <v>3960</v>
      </c>
      <c r="M40">
        <v>5100</v>
      </c>
      <c r="N40">
        <v>10080</v>
      </c>
      <c r="O40">
        <v>10020</v>
      </c>
      <c r="P40">
        <v>9420</v>
      </c>
      <c r="Q40">
        <v>3180</v>
      </c>
      <c r="R40">
        <v>4320</v>
      </c>
      <c r="S40">
        <v>1920</v>
      </c>
      <c r="T40">
        <v>1680</v>
      </c>
      <c r="U40">
        <v>2400</v>
      </c>
      <c r="V40">
        <v>4620</v>
      </c>
      <c r="W40">
        <v>4020</v>
      </c>
      <c r="X40">
        <v>3660</v>
      </c>
      <c r="Y40">
        <v>4320</v>
      </c>
      <c r="Z40">
        <v>4560</v>
      </c>
      <c r="AA40">
        <v>3660</v>
      </c>
      <c r="AB40">
        <v>12960</v>
      </c>
      <c r="AC40">
        <v>5700</v>
      </c>
      <c r="AD40">
        <v>1560</v>
      </c>
      <c r="AE40">
        <v>1440</v>
      </c>
      <c r="AF40">
        <v>1140</v>
      </c>
      <c r="AG40">
        <v>2040</v>
      </c>
      <c r="AH40">
        <v>4500</v>
      </c>
      <c r="AI40">
        <v>4260</v>
      </c>
      <c r="AJ40">
        <v>4020</v>
      </c>
      <c r="AK40">
        <v>4620</v>
      </c>
      <c r="AL40">
        <v>8640</v>
      </c>
    </row>
    <row r="41" spans="1:38" x14ac:dyDescent="0.25">
      <c r="A41">
        <v>72705</v>
      </c>
      <c r="B41" s="3" t="s">
        <v>170</v>
      </c>
      <c r="C41" s="2" t="s">
        <v>133</v>
      </c>
      <c r="D41" s="2" t="s">
        <v>133</v>
      </c>
      <c r="E41" s="4">
        <f t="shared" si="0"/>
        <v>144725</v>
      </c>
      <c r="F41" s="4">
        <f t="shared" si="1"/>
        <v>142193</v>
      </c>
      <c r="G41" s="4">
        <f t="shared" si="2"/>
        <v>135680</v>
      </c>
      <c r="I41">
        <v>10773</v>
      </c>
      <c r="J41">
        <v>16064</v>
      </c>
      <c r="K41">
        <v>10430</v>
      </c>
      <c r="L41">
        <v>8450</v>
      </c>
      <c r="M41">
        <v>9947</v>
      </c>
      <c r="N41">
        <v>12379</v>
      </c>
      <c r="O41">
        <v>17516</v>
      </c>
      <c r="P41">
        <v>29727</v>
      </c>
      <c r="Q41">
        <v>13569</v>
      </c>
      <c r="R41">
        <v>1014</v>
      </c>
      <c r="S41">
        <v>2893</v>
      </c>
      <c r="T41">
        <v>11963</v>
      </c>
      <c r="U41">
        <v>15001</v>
      </c>
      <c r="V41">
        <v>13942</v>
      </c>
      <c r="W41">
        <v>8638</v>
      </c>
      <c r="X41">
        <v>7567</v>
      </c>
      <c r="Y41">
        <v>8616</v>
      </c>
      <c r="Z41">
        <v>11747</v>
      </c>
      <c r="AA41">
        <v>14441</v>
      </c>
      <c r="AB41">
        <v>21000</v>
      </c>
      <c r="AC41">
        <v>15448</v>
      </c>
      <c r="AD41">
        <v>1116</v>
      </c>
      <c r="AE41">
        <v>2395</v>
      </c>
      <c r="AF41">
        <v>16769</v>
      </c>
      <c r="AG41">
        <v>20973</v>
      </c>
      <c r="AH41">
        <v>16153</v>
      </c>
      <c r="AI41">
        <v>7724</v>
      </c>
      <c r="AJ41">
        <v>5760</v>
      </c>
      <c r="AK41">
        <v>6069</v>
      </c>
      <c r="AL41">
        <v>7832</v>
      </c>
    </row>
    <row r="42" spans="1:38" x14ac:dyDescent="0.25">
      <c r="A42">
        <v>74683</v>
      </c>
      <c r="B42" s="3" t="s">
        <v>170</v>
      </c>
      <c r="C42" s="2" t="s">
        <v>133</v>
      </c>
      <c r="D42" s="2" t="s">
        <v>133</v>
      </c>
      <c r="E42" s="4">
        <f t="shared" si="0"/>
        <v>21200</v>
      </c>
      <c r="F42" s="4">
        <f t="shared" si="1"/>
        <v>77920</v>
      </c>
      <c r="G42" s="4">
        <f t="shared" si="2"/>
        <v>111600</v>
      </c>
      <c r="I42">
        <v>160</v>
      </c>
      <c r="J42">
        <v>160</v>
      </c>
      <c r="K42">
        <v>240</v>
      </c>
      <c r="L42">
        <v>160</v>
      </c>
      <c r="M42">
        <v>160</v>
      </c>
      <c r="N42">
        <v>240</v>
      </c>
      <c r="O42">
        <v>240</v>
      </c>
      <c r="P42">
        <v>560</v>
      </c>
      <c r="Q42">
        <v>720</v>
      </c>
      <c r="R42">
        <v>720</v>
      </c>
      <c r="S42">
        <v>2400</v>
      </c>
      <c r="T42">
        <v>15440</v>
      </c>
      <c r="U42">
        <v>14480</v>
      </c>
      <c r="V42">
        <v>11280</v>
      </c>
      <c r="W42">
        <v>7120</v>
      </c>
      <c r="X42">
        <v>6640</v>
      </c>
      <c r="Y42">
        <v>7760</v>
      </c>
      <c r="Z42">
        <v>10560</v>
      </c>
      <c r="AA42">
        <v>10000</v>
      </c>
      <c r="AB42">
        <v>4560</v>
      </c>
      <c r="AC42">
        <v>160</v>
      </c>
      <c r="AD42">
        <v>240</v>
      </c>
      <c r="AE42">
        <v>15200</v>
      </c>
      <c r="AF42">
        <v>21920</v>
      </c>
      <c r="AG42">
        <v>13840</v>
      </c>
      <c r="AH42">
        <v>9200</v>
      </c>
      <c r="AI42">
        <v>5200</v>
      </c>
      <c r="AJ42">
        <v>5840</v>
      </c>
      <c r="AK42">
        <v>7040</v>
      </c>
      <c r="AL42">
        <v>18400</v>
      </c>
    </row>
    <row r="43" spans="1:38" x14ac:dyDescent="0.25">
      <c r="A43">
        <v>78457</v>
      </c>
      <c r="B43" s="3" t="s">
        <v>170</v>
      </c>
      <c r="C43" s="2" t="s">
        <v>172</v>
      </c>
      <c r="D43" s="2" t="s">
        <v>133</v>
      </c>
      <c r="E43" s="4">
        <f t="shared" si="0"/>
        <v>121680</v>
      </c>
      <c r="F43" s="4">
        <f t="shared" si="1"/>
        <v>117600</v>
      </c>
      <c r="G43" s="4">
        <f t="shared" si="2"/>
        <v>153840</v>
      </c>
      <c r="I43">
        <v>12960</v>
      </c>
      <c r="J43">
        <v>7440</v>
      </c>
      <c r="K43">
        <v>6480</v>
      </c>
      <c r="L43">
        <v>11280</v>
      </c>
      <c r="M43">
        <v>11760</v>
      </c>
      <c r="N43">
        <v>9840</v>
      </c>
      <c r="O43">
        <v>13440</v>
      </c>
      <c r="P43">
        <v>12240</v>
      </c>
      <c r="Q43">
        <v>7440</v>
      </c>
      <c r="R43">
        <v>6240</v>
      </c>
      <c r="S43">
        <v>14160</v>
      </c>
      <c r="T43">
        <v>8400</v>
      </c>
      <c r="U43">
        <v>12720</v>
      </c>
      <c r="V43">
        <v>10080</v>
      </c>
      <c r="W43">
        <v>5280</v>
      </c>
      <c r="X43">
        <v>6480</v>
      </c>
      <c r="Y43">
        <v>9360</v>
      </c>
      <c r="Z43">
        <v>11760</v>
      </c>
      <c r="AA43">
        <v>11520</v>
      </c>
      <c r="AB43">
        <v>20640</v>
      </c>
      <c r="AC43">
        <v>10560</v>
      </c>
      <c r="AD43">
        <v>4800</v>
      </c>
      <c r="AE43">
        <v>7440</v>
      </c>
      <c r="AF43">
        <v>16320</v>
      </c>
      <c r="AG43">
        <v>23520</v>
      </c>
      <c r="AH43">
        <v>13200</v>
      </c>
      <c r="AI43">
        <v>8640</v>
      </c>
      <c r="AJ43">
        <v>10320</v>
      </c>
      <c r="AK43">
        <v>13200</v>
      </c>
      <c r="AL43">
        <v>13680</v>
      </c>
    </row>
    <row r="44" spans="1:38" x14ac:dyDescent="0.25">
      <c r="A44">
        <v>80557</v>
      </c>
      <c r="B44" s="3" t="s">
        <v>131</v>
      </c>
      <c r="C44" s="2" t="s">
        <v>133</v>
      </c>
      <c r="D44" s="2" t="s">
        <v>133</v>
      </c>
      <c r="E44" s="4">
        <f t="shared" si="0"/>
        <v>111480</v>
      </c>
      <c r="F44" s="4">
        <f t="shared" si="1"/>
        <v>68100</v>
      </c>
      <c r="G44" s="4">
        <f t="shared" si="2"/>
        <v>96660</v>
      </c>
      <c r="I44">
        <v>840</v>
      </c>
      <c r="J44">
        <v>3540</v>
      </c>
      <c r="K44">
        <v>16380</v>
      </c>
      <c r="L44">
        <v>23460</v>
      </c>
      <c r="M44">
        <v>19500</v>
      </c>
      <c r="N44">
        <v>20640</v>
      </c>
      <c r="O44">
        <v>18780</v>
      </c>
      <c r="P44">
        <v>6000</v>
      </c>
      <c r="Q44">
        <v>1080</v>
      </c>
      <c r="R44">
        <v>540</v>
      </c>
      <c r="S44">
        <v>300</v>
      </c>
      <c r="T44">
        <v>420</v>
      </c>
      <c r="U44">
        <v>3720</v>
      </c>
      <c r="V44">
        <v>5940</v>
      </c>
      <c r="W44">
        <v>4620</v>
      </c>
      <c r="X44">
        <v>5100</v>
      </c>
      <c r="Y44">
        <v>12900</v>
      </c>
      <c r="Z44">
        <v>8700</v>
      </c>
      <c r="AA44">
        <v>6600</v>
      </c>
      <c r="AB44">
        <v>8940</v>
      </c>
      <c r="AC44">
        <v>960</v>
      </c>
      <c r="AD44">
        <v>540</v>
      </c>
      <c r="AE44">
        <v>480</v>
      </c>
      <c r="AF44">
        <v>7200</v>
      </c>
      <c r="AG44">
        <v>5880</v>
      </c>
      <c r="AH44">
        <v>7560</v>
      </c>
      <c r="AI44">
        <v>15000</v>
      </c>
      <c r="AJ44">
        <v>8940</v>
      </c>
      <c r="AK44">
        <v>16320</v>
      </c>
      <c r="AL44">
        <v>18240</v>
      </c>
    </row>
    <row r="45" spans="1:38" x14ac:dyDescent="0.25">
      <c r="A45">
        <v>81757</v>
      </c>
      <c r="B45" s="3" t="s">
        <v>171</v>
      </c>
      <c r="C45" s="2" t="s">
        <v>133</v>
      </c>
      <c r="D45" s="2" t="s">
        <v>133</v>
      </c>
      <c r="E45" s="4">
        <f t="shared" si="0"/>
        <v>169560</v>
      </c>
      <c r="F45" s="4">
        <f t="shared" si="1"/>
        <v>91560</v>
      </c>
      <c r="G45" s="4">
        <f t="shared" si="2"/>
        <v>71040</v>
      </c>
      <c r="I45">
        <v>19920</v>
      </c>
      <c r="J45">
        <v>20160</v>
      </c>
      <c r="K45">
        <v>17640</v>
      </c>
      <c r="L45">
        <v>18960</v>
      </c>
      <c r="M45">
        <v>20760</v>
      </c>
      <c r="N45">
        <v>21000</v>
      </c>
      <c r="O45">
        <v>22800</v>
      </c>
      <c r="P45">
        <v>23640</v>
      </c>
      <c r="Q45">
        <v>4080</v>
      </c>
      <c r="R45">
        <v>240</v>
      </c>
      <c r="S45">
        <v>240</v>
      </c>
      <c r="T45">
        <v>120</v>
      </c>
      <c r="U45">
        <v>360</v>
      </c>
      <c r="V45">
        <v>3840</v>
      </c>
      <c r="W45">
        <v>4440</v>
      </c>
      <c r="X45">
        <v>6840</v>
      </c>
      <c r="Y45">
        <v>10680</v>
      </c>
      <c r="Z45">
        <v>14280</v>
      </c>
      <c r="AA45">
        <v>9960</v>
      </c>
      <c r="AB45">
        <v>11640</v>
      </c>
      <c r="AC45">
        <v>6600</v>
      </c>
      <c r="AD45">
        <v>360</v>
      </c>
      <c r="AE45">
        <v>480</v>
      </c>
      <c r="AF45">
        <v>240</v>
      </c>
      <c r="AG45">
        <v>240</v>
      </c>
      <c r="AH45">
        <v>1080</v>
      </c>
      <c r="AI45">
        <v>2160</v>
      </c>
      <c r="AJ45">
        <v>7320</v>
      </c>
      <c r="AK45">
        <v>13320</v>
      </c>
      <c r="AL45">
        <v>17640</v>
      </c>
    </row>
    <row r="46" spans="1:38" x14ac:dyDescent="0.25">
      <c r="A46">
        <v>83947</v>
      </c>
      <c r="B46" s="3" t="s">
        <v>170</v>
      </c>
      <c r="C46" s="2" t="s">
        <v>133</v>
      </c>
      <c r="D46" s="2" t="s">
        <v>133</v>
      </c>
      <c r="E46" s="4">
        <f t="shared" si="0"/>
        <v>246360</v>
      </c>
      <c r="F46" s="4">
        <f t="shared" si="1"/>
        <v>160440</v>
      </c>
      <c r="G46" s="4">
        <f t="shared" si="2"/>
        <v>167160</v>
      </c>
      <c r="I46">
        <v>14160</v>
      </c>
      <c r="J46">
        <v>10200</v>
      </c>
      <c r="K46">
        <v>12960</v>
      </c>
      <c r="L46">
        <v>37080</v>
      </c>
      <c r="M46">
        <v>42240</v>
      </c>
      <c r="N46">
        <v>41160</v>
      </c>
      <c r="O46">
        <v>35520</v>
      </c>
      <c r="P46">
        <v>23160</v>
      </c>
      <c r="Q46">
        <v>1920</v>
      </c>
      <c r="R46">
        <v>720</v>
      </c>
      <c r="S46">
        <v>7080</v>
      </c>
      <c r="T46">
        <v>20160</v>
      </c>
      <c r="U46">
        <v>17040</v>
      </c>
      <c r="V46">
        <v>14280</v>
      </c>
      <c r="W46">
        <v>8520</v>
      </c>
      <c r="X46">
        <v>7320</v>
      </c>
      <c r="Y46">
        <v>9360</v>
      </c>
      <c r="Z46">
        <v>15360</v>
      </c>
      <c r="AA46">
        <v>15480</v>
      </c>
      <c r="AB46">
        <v>18000</v>
      </c>
      <c r="AC46">
        <v>3240</v>
      </c>
      <c r="AD46">
        <v>3480</v>
      </c>
      <c r="AE46">
        <v>7080</v>
      </c>
      <c r="AF46">
        <v>14400</v>
      </c>
      <c r="AG46">
        <v>13680</v>
      </c>
      <c r="AH46">
        <v>12240</v>
      </c>
      <c r="AI46">
        <v>15840</v>
      </c>
      <c r="AJ46">
        <v>19680</v>
      </c>
      <c r="AK46">
        <v>17160</v>
      </c>
      <c r="AL46">
        <v>26880</v>
      </c>
    </row>
    <row r="47" spans="1:38" x14ac:dyDescent="0.25">
      <c r="A47">
        <v>84081</v>
      </c>
      <c r="B47" s="3" t="s">
        <v>170</v>
      </c>
      <c r="C47" s="2" t="s">
        <v>133</v>
      </c>
      <c r="D47" s="2" t="s">
        <v>133</v>
      </c>
      <c r="E47" s="4">
        <f t="shared" si="0"/>
        <v>88140</v>
      </c>
      <c r="F47" s="4">
        <f t="shared" si="1"/>
        <v>64860</v>
      </c>
      <c r="G47" s="4">
        <f t="shared" si="2"/>
        <v>54840</v>
      </c>
      <c r="I47">
        <v>16800</v>
      </c>
      <c r="J47">
        <v>4140</v>
      </c>
      <c r="K47">
        <v>7080</v>
      </c>
      <c r="L47">
        <v>8760</v>
      </c>
      <c r="M47">
        <v>10980</v>
      </c>
      <c r="N47">
        <v>12060</v>
      </c>
      <c r="O47">
        <v>5880</v>
      </c>
      <c r="P47">
        <v>18000</v>
      </c>
      <c r="Q47">
        <v>540</v>
      </c>
      <c r="R47">
        <v>300</v>
      </c>
      <c r="S47">
        <v>300</v>
      </c>
      <c r="T47">
        <v>3300</v>
      </c>
      <c r="U47">
        <v>14160</v>
      </c>
      <c r="V47">
        <v>11340</v>
      </c>
      <c r="W47">
        <v>2940</v>
      </c>
      <c r="X47">
        <v>2640</v>
      </c>
      <c r="Y47">
        <v>2400</v>
      </c>
      <c r="Z47">
        <v>3060</v>
      </c>
      <c r="AA47">
        <v>5280</v>
      </c>
      <c r="AB47">
        <v>5640</v>
      </c>
      <c r="AC47">
        <v>1380</v>
      </c>
      <c r="AD47">
        <v>300</v>
      </c>
      <c r="AE47">
        <v>120</v>
      </c>
      <c r="AF47">
        <v>4260</v>
      </c>
      <c r="AG47">
        <v>13320</v>
      </c>
      <c r="AH47">
        <v>8100</v>
      </c>
      <c r="AI47">
        <v>5100</v>
      </c>
      <c r="AJ47">
        <v>3120</v>
      </c>
      <c r="AK47">
        <v>3720</v>
      </c>
      <c r="AL47">
        <v>4500</v>
      </c>
    </row>
    <row r="48" spans="1:38" x14ac:dyDescent="0.25">
      <c r="A48">
        <v>87585</v>
      </c>
      <c r="B48">
        <v>103</v>
      </c>
      <c r="C48" s="2" t="s">
        <v>133</v>
      </c>
      <c r="D48" s="2" t="s">
        <v>133</v>
      </c>
      <c r="E48" s="4">
        <f t="shared" si="0"/>
        <v>201960</v>
      </c>
      <c r="F48" s="4">
        <f t="shared" si="1"/>
        <v>138720</v>
      </c>
      <c r="G48" s="4">
        <f t="shared" si="2"/>
        <v>215520</v>
      </c>
      <c r="I48">
        <v>28200</v>
      </c>
      <c r="J48">
        <v>17880</v>
      </c>
      <c r="K48">
        <v>15120</v>
      </c>
      <c r="L48">
        <v>15840</v>
      </c>
      <c r="M48">
        <v>18120</v>
      </c>
      <c r="N48">
        <v>31680</v>
      </c>
      <c r="O48">
        <v>43200</v>
      </c>
      <c r="P48">
        <v>28080</v>
      </c>
      <c r="Q48">
        <v>720</v>
      </c>
      <c r="R48">
        <v>600</v>
      </c>
      <c r="S48">
        <v>1800</v>
      </c>
      <c r="T48">
        <v>720</v>
      </c>
      <c r="U48">
        <v>6360</v>
      </c>
      <c r="V48">
        <v>15240</v>
      </c>
      <c r="W48">
        <v>7560</v>
      </c>
      <c r="X48">
        <v>8400</v>
      </c>
      <c r="Y48">
        <v>11280</v>
      </c>
      <c r="Z48">
        <v>14760</v>
      </c>
      <c r="AA48">
        <v>32880</v>
      </c>
      <c r="AB48">
        <v>30600</v>
      </c>
      <c r="AC48">
        <v>6600</v>
      </c>
      <c r="AD48">
        <v>600</v>
      </c>
      <c r="AE48">
        <v>8640</v>
      </c>
      <c r="AF48">
        <v>19560</v>
      </c>
      <c r="AG48">
        <v>23640</v>
      </c>
      <c r="AH48">
        <v>22200</v>
      </c>
      <c r="AI48">
        <v>12240</v>
      </c>
      <c r="AJ48">
        <v>14040</v>
      </c>
      <c r="AK48">
        <v>13320</v>
      </c>
      <c r="AL48">
        <v>31200</v>
      </c>
    </row>
    <row r="49" spans="1:41" x14ac:dyDescent="0.25">
      <c r="A49">
        <v>87941</v>
      </c>
      <c r="B49" s="3" t="s">
        <v>170</v>
      </c>
      <c r="C49" s="2" t="s">
        <v>172</v>
      </c>
      <c r="D49" s="2" t="s">
        <v>133</v>
      </c>
      <c r="E49" s="4">
        <f t="shared" si="0"/>
        <v>148754</v>
      </c>
      <c r="F49" s="4">
        <f t="shared" si="1"/>
        <v>161858</v>
      </c>
      <c r="G49" s="4">
        <f t="shared" si="2"/>
        <v>151813</v>
      </c>
      <c r="I49">
        <v>16003</v>
      </c>
      <c r="J49">
        <v>12257</v>
      </c>
      <c r="K49">
        <v>4025</v>
      </c>
      <c r="L49">
        <v>3430</v>
      </c>
      <c r="M49">
        <v>3854</v>
      </c>
      <c r="N49">
        <v>4014</v>
      </c>
      <c r="O49">
        <v>4586</v>
      </c>
      <c r="P49">
        <v>7205</v>
      </c>
      <c r="Q49">
        <v>17771</v>
      </c>
      <c r="R49">
        <v>16751</v>
      </c>
      <c r="S49">
        <v>29266</v>
      </c>
      <c r="T49">
        <v>29592</v>
      </c>
      <c r="U49">
        <v>23726</v>
      </c>
      <c r="V49">
        <v>15166</v>
      </c>
      <c r="W49">
        <v>4638</v>
      </c>
      <c r="X49">
        <v>4059</v>
      </c>
      <c r="Y49">
        <v>4667</v>
      </c>
      <c r="Z49">
        <v>4431</v>
      </c>
      <c r="AA49">
        <v>6821</v>
      </c>
      <c r="AB49">
        <v>7244</v>
      </c>
      <c r="AC49">
        <v>14987</v>
      </c>
      <c r="AD49">
        <v>15207</v>
      </c>
      <c r="AE49">
        <v>17776</v>
      </c>
      <c r="AF49">
        <v>27646</v>
      </c>
      <c r="AG49">
        <v>27433</v>
      </c>
      <c r="AH49">
        <v>10508</v>
      </c>
      <c r="AI49">
        <v>6875</v>
      </c>
      <c r="AJ49">
        <v>4913</v>
      </c>
      <c r="AK49">
        <v>6903</v>
      </c>
      <c r="AL49">
        <v>5500</v>
      </c>
    </row>
    <row r="50" spans="1:41" x14ac:dyDescent="0.25">
      <c r="A50">
        <v>88327</v>
      </c>
      <c r="B50" s="3" t="s">
        <v>170</v>
      </c>
      <c r="C50" s="2" t="s">
        <v>133</v>
      </c>
      <c r="D50" s="2" t="s">
        <v>133</v>
      </c>
      <c r="E50" s="4">
        <f t="shared" si="0"/>
        <v>49600</v>
      </c>
      <c r="F50" s="4">
        <f t="shared" si="1"/>
        <v>48080</v>
      </c>
      <c r="G50" s="4">
        <f t="shared" si="2"/>
        <v>54400</v>
      </c>
      <c r="I50">
        <v>1760</v>
      </c>
      <c r="J50">
        <v>4560</v>
      </c>
      <c r="K50">
        <v>7360</v>
      </c>
      <c r="L50">
        <v>8800</v>
      </c>
      <c r="M50">
        <v>9840</v>
      </c>
      <c r="N50">
        <v>7760</v>
      </c>
      <c r="O50">
        <v>4000</v>
      </c>
      <c r="P50">
        <v>960</v>
      </c>
      <c r="Q50">
        <v>1280</v>
      </c>
      <c r="R50">
        <v>1520</v>
      </c>
      <c r="S50">
        <v>640</v>
      </c>
      <c r="T50">
        <v>1120</v>
      </c>
      <c r="U50">
        <v>2240</v>
      </c>
      <c r="V50">
        <v>6080</v>
      </c>
      <c r="W50">
        <v>7920</v>
      </c>
      <c r="X50">
        <v>6800</v>
      </c>
      <c r="Y50">
        <v>8960</v>
      </c>
      <c r="Z50">
        <v>6560</v>
      </c>
      <c r="AA50">
        <v>5840</v>
      </c>
      <c r="AB50">
        <v>960</v>
      </c>
      <c r="AC50">
        <v>1280</v>
      </c>
      <c r="AD50">
        <v>1760</v>
      </c>
      <c r="AE50">
        <v>1760</v>
      </c>
      <c r="AF50">
        <v>1840</v>
      </c>
      <c r="AG50">
        <v>2160</v>
      </c>
      <c r="AH50">
        <v>6720</v>
      </c>
      <c r="AI50">
        <v>9520</v>
      </c>
      <c r="AJ50">
        <v>7360</v>
      </c>
      <c r="AK50">
        <v>8320</v>
      </c>
      <c r="AL50">
        <v>6880</v>
      </c>
    </row>
    <row r="51" spans="1:41" x14ac:dyDescent="0.25">
      <c r="A51">
        <v>89309</v>
      </c>
      <c r="B51" s="3" t="s">
        <v>170</v>
      </c>
      <c r="C51" s="2" t="s">
        <v>133</v>
      </c>
      <c r="D51" s="2" t="s">
        <v>133</v>
      </c>
      <c r="E51" s="4">
        <f t="shared" si="0"/>
        <v>187920</v>
      </c>
      <c r="F51" s="4">
        <f t="shared" si="1"/>
        <v>190260</v>
      </c>
      <c r="G51" s="4">
        <f t="shared" si="2"/>
        <v>109440</v>
      </c>
      <c r="I51">
        <v>10980</v>
      </c>
      <c r="J51">
        <v>8820</v>
      </c>
      <c r="K51">
        <v>7920</v>
      </c>
      <c r="L51">
        <v>7020</v>
      </c>
      <c r="M51">
        <v>6660</v>
      </c>
      <c r="N51">
        <v>10980</v>
      </c>
      <c r="O51">
        <v>43920</v>
      </c>
      <c r="P51">
        <v>70740</v>
      </c>
      <c r="Q51">
        <v>7020</v>
      </c>
      <c r="R51">
        <v>900</v>
      </c>
      <c r="S51">
        <v>1980</v>
      </c>
      <c r="T51">
        <v>10980</v>
      </c>
      <c r="U51">
        <v>13680</v>
      </c>
      <c r="V51">
        <v>11340</v>
      </c>
      <c r="W51">
        <v>7200</v>
      </c>
      <c r="X51">
        <v>6480</v>
      </c>
      <c r="Y51">
        <v>7560</v>
      </c>
      <c r="Z51">
        <v>8460</v>
      </c>
      <c r="AA51">
        <v>8820</v>
      </c>
      <c r="AB51">
        <v>15840</v>
      </c>
      <c r="AC51">
        <v>6120</v>
      </c>
      <c r="AD51">
        <v>720</v>
      </c>
      <c r="AE51">
        <v>1620</v>
      </c>
      <c r="AF51">
        <v>15840</v>
      </c>
      <c r="AG51">
        <v>16560</v>
      </c>
      <c r="AH51">
        <v>10800</v>
      </c>
      <c r="AI51">
        <v>7200</v>
      </c>
      <c r="AJ51">
        <v>6840</v>
      </c>
      <c r="AK51">
        <v>7920</v>
      </c>
      <c r="AL51">
        <v>11160</v>
      </c>
    </row>
    <row r="52" spans="1:41" x14ac:dyDescent="0.25">
      <c r="A52">
        <v>90205</v>
      </c>
      <c r="B52" s="3" t="s">
        <v>171</v>
      </c>
      <c r="C52" s="2" t="s">
        <v>133</v>
      </c>
      <c r="D52" s="2" t="s">
        <v>133</v>
      </c>
      <c r="E52" s="4">
        <f t="shared" si="0"/>
        <v>153660</v>
      </c>
      <c r="F52" s="4">
        <f t="shared" si="1"/>
        <v>109620</v>
      </c>
      <c r="G52" s="4">
        <f t="shared" si="2"/>
        <v>127860</v>
      </c>
      <c r="I52">
        <v>6600</v>
      </c>
      <c r="J52">
        <v>24660</v>
      </c>
      <c r="K52">
        <v>7260</v>
      </c>
      <c r="L52">
        <v>13920</v>
      </c>
      <c r="M52">
        <v>16140</v>
      </c>
      <c r="N52">
        <v>25860</v>
      </c>
      <c r="O52">
        <v>21060</v>
      </c>
      <c r="P52">
        <v>27420</v>
      </c>
      <c r="Q52">
        <v>8400</v>
      </c>
      <c r="R52">
        <v>660</v>
      </c>
      <c r="S52">
        <v>1080</v>
      </c>
      <c r="T52">
        <v>600</v>
      </c>
      <c r="U52">
        <v>360</v>
      </c>
      <c r="V52">
        <v>2280</v>
      </c>
      <c r="W52">
        <v>11340</v>
      </c>
      <c r="X52">
        <v>12240</v>
      </c>
      <c r="Y52">
        <v>12180</v>
      </c>
      <c r="Z52">
        <v>12000</v>
      </c>
      <c r="AA52">
        <v>13620</v>
      </c>
      <c r="AB52">
        <v>19800</v>
      </c>
      <c r="AC52">
        <v>7620</v>
      </c>
      <c r="AD52">
        <v>360</v>
      </c>
      <c r="AE52">
        <f>60+180</f>
        <v>240</v>
      </c>
      <c r="AF52">
        <v>240</v>
      </c>
      <c r="AG52">
        <v>2040</v>
      </c>
      <c r="AH52">
        <v>6780</v>
      </c>
      <c r="AI52">
        <v>17940</v>
      </c>
      <c r="AJ52">
        <v>18120</v>
      </c>
      <c r="AK52">
        <v>23040</v>
      </c>
      <c r="AL52">
        <v>18060</v>
      </c>
    </row>
    <row r="53" spans="1:41" x14ac:dyDescent="0.25">
      <c r="A53">
        <v>92562</v>
      </c>
      <c r="B53" s="3" t="s">
        <v>170</v>
      </c>
      <c r="C53" s="2" t="s">
        <v>133</v>
      </c>
      <c r="D53" s="2" t="s">
        <v>132</v>
      </c>
      <c r="E53" s="4">
        <f t="shared" si="0"/>
        <v>61020</v>
      </c>
      <c r="F53" s="4">
        <f t="shared" si="1"/>
        <v>53100</v>
      </c>
      <c r="G53" s="4">
        <f t="shared" si="2"/>
        <v>52080</v>
      </c>
      <c r="I53">
        <v>5220</v>
      </c>
      <c r="J53">
        <v>6240</v>
      </c>
      <c r="K53">
        <v>6900</v>
      </c>
      <c r="L53">
        <v>7920</v>
      </c>
      <c r="M53">
        <v>7380</v>
      </c>
      <c r="N53">
        <v>8700</v>
      </c>
      <c r="O53">
        <v>7560</v>
      </c>
      <c r="P53">
        <v>5400</v>
      </c>
      <c r="Q53">
        <v>720</v>
      </c>
      <c r="R53">
        <v>120</v>
      </c>
      <c r="S53">
        <v>1920</v>
      </c>
      <c r="T53">
        <v>2940</v>
      </c>
      <c r="U53">
        <v>4320</v>
      </c>
      <c r="V53">
        <v>4440</v>
      </c>
      <c r="W53">
        <v>6240</v>
      </c>
      <c r="X53">
        <v>5700</v>
      </c>
      <c r="Y53">
        <v>6300</v>
      </c>
      <c r="Z53">
        <v>7440</v>
      </c>
      <c r="AA53">
        <v>7260</v>
      </c>
      <c r="AB53">
        <v>8940</v>
      </c>
      <c r="AC53">
        <v>240</v>
      </c>
      <c r="AD53">
        <v>240</v>
      </c>
      <c r="AE53">
        <v>180</v>
      </c>
      <c r="AF53">
        <v>120</v>
      </c>
      <c r="AG53">
        <v>4440</v>
      </c>
      <c r="AH53">
        <v>4380</v>
      </c>
      <c r="AI53">
        <v>5460</v>
      </c>
      <c r="AJ53">
        <v>5400</v>
      </c>
      <c r="AK53">
        <v>6300</v>
      </c>
      <c r="AL53">
        <v>9120</v>
      </c>
    </row>
    <row r="54" spans="1:41" x14ac:dyDescent="0.25">
      <c r="B54" s="3"/>
      <c r="C54" s="2"/>
      <c r="D54" s="2"/>
      <c r="E54" s="4"/>
      <c r="F54" s="4"/>
      <c r="G54" s="4"/>
      <c r="AO54" s="2" t="s">
        <v>137</v>
      </c>
    </row>
    <row r="55" spans="1:41" x14ac:dyDescent="0.25">
      <c r="B55" s="3"/>
      <c r="C55" s="2"/>
      <c r="D55" s="2"/>
      <c r="E55" s="4"/>
      <c r="F55" s="4"/>
      <c r="G55" s="4"/>
      <c r="AE55" t="s">
        <v>138</v>
      </c>
      <c r="AO55" s="2" t="s">
        <v>139</v>
      </c>
    </row>
    <row r="56" spans="1:41" x14ac:dyDescent="0.25">
      <c r="AA56" s="2">
        <v>2019</v>
      </c>
      <c r="AB56" s="2">
        <v>2019</v>
      </c>
      <c r="AC56" s="2">
        <v>2019</v>
      </c>
      <c r="AD56" s="2">
        <v>2019</v>
      </c>
      <c r="AE56" s="2">
        <v>2019</v>
      </c>
      <c r="AF56" s="2">
        <v>2019</v>
      </c>
      <c r="AG56" s="2">
        <v>2018</v>
      </c>
      <c r="AH56" s="2">
        <v>2018</v>
      </c>
      <c r="AI56" s="2">
        <v>2018</v>
      </c>
      <c r="AJ56" s="2">
        <v>2018</v>
      </c>
      <c r="AK56" s="2">
        <v>2018</v>
      </c>
      <c r="AL56" s="2">
        <v>2018</v>
      </c>
      <c r="AO56" s="2" t="s">
        <v>140</v>
      </c>
    </row>
    <row r="57" spans="1:41" x14ac:dyDescent="0.25">
      <c r="I57" t="s">
        <v>141</v>
      </c>
      <c r="AA57" s="2" t="s">
        <v>117</v>
      </c>
      <c r="AB57" s="2" t="s">
        <v>118</v>
      </c>
      <c r="AC57" s="2" t="s">
        <v>119</v>
      </c>
      <c r="AD57" s="2" t="s">
        <v>120</v>
      </c>
      <c r="AE57" s="2" t="s">
        <v>121</v>
      </c>
      <c r="AF57" s="2" t="s">
        <v>122</v>
      </c>
      <c r="AG57" s="2" t="s">
        <v>123</v>
      </c>
      <c r="AH57" s="2" t="s">
        <v>124</v>
      </c>
      <c r="AI57" s="2" t="s">
        <v>125</v>
      </c>
      <c r="AJ57" s="2" t="s">
        <v>126</v>
      </c>
      <c r="AK57" s="2" t="s">
        <v>127</v>
      </c>
      <c r="AL57" s="2" t="s">
        <v>128</v>
      </c>
      <c r="AM57" t="s">
        <v>142</v>
      </c>
      <c r="AO57" s="2" t="s">
        <v>143</v>
      </c>
    </row>
    <row r="58" spans="1:41" x14ac:dyDescent="0.25">
      <c r="A58">
        <v>1704</v>
      </c>
      <c r="I58">
        <f>IF(I4&gt;2000,2000,I4)</f>
        <v>2000</v>
      </c>
      <c r="J58">
        <f t="shared" ref="J58:T58" si="3">IF(J4&gt;2000,2000,J4)</f>
        <v>2000</v>
      </c>
      <c r="K58">
        <f t="shared" si="3"/>
        <v>2000</v>
      </c>
      <c r="L58">
        <f t="shared" si="3"/>
        <v>2000</v>
      </c>
      <c r="M58">
        <f t="shared" si="3"/>
        <v>2000</v>
      </c>
      <c r="N58">
        <f t="shared" si="3"/>
        <v>2000</v>
      </c>
      <c r="O58">
        <f t="shared" si="3"/>
        <v>2000</v>
      </c>
      <c r="P58">
        <f t="shared" si="3"/>
        <v>2000</v>
      </c>
      <c r="Q58">
        <f t="shared" si="3"/>
        <v>1800</v>
      </c>
      <c r="R58">
        <f t="shared" si="3"/>
        <v>1320</v>
      </c>
      <c r="S58">
        <f t="shared" si="3"/>
        <v>840</v>
      </c>
      <c r="T58">
        <f t="shared" si="3"/>
        <v>2000</v>
      </c>
      <c r="V58" t="s">
        <v>144</v>
      </c>
      <c r="AA58" s="4">
        <f t="shared" ref="AA58:AA89" si="4">$Y$59+IF(I58&lt;2000,I58*$Y$60,I58*$Y$60+(I4-I58)*$Y$61)</f>
        <v>377.03199999999998</v>
      </c>
      <c r="AB58" s="4">
        <f t="shared" ref="AB58:AL73" si="5">$Y$59+IF(J58&lt;2000,J58*$Y$60,J58*$Y$60+(J4-J58)*$Y$61)</f>
        <v>436.86399999999998</v>
      </c>
      <c r="AC58" s="4">
        <f t="shared" si="5"/>
        <v>1487.248</v>
      </c>
      <c r="AD58" s="4">
        <f t="shared" si="5"/>
        <v>1374.232</v>
      </c>
      <c r="AE58" s="4">
        <f t="shared" si="5"/>
        <v>1553.7280000000001</v>
      </c>
      <c r="AF58" s="4">
        <f t="shared" si="5"/>
        <v>1507.192</v>
      </c>
      <c r="AG58" s="4">
        <f t="shared" si="5"/>
        <v>1274.5119999999999</v>
      </c>
      <c r="AH58" s="4">
        <f t="shared" si="5"/>
        <v>2604.1119999999996</v>
      </c>
      <c r="AI58" s="4">
        <f t="shared" si="5"/>
        <v>278.2</v>
      </c>
      <c r="AJ58" s="4">
        <f t="shared" si="5"/>
        <v>211.19200000000001</v>
      </c>
      <c r="AK58" s="4">
        <f t="shared" si="5"/>
        <v>144.184</v>
      </c>
      <c r="AL58" s="4">
        <f t="shared" si="5"/>
        <v>589.76799999999992</v>
      </c>
      <c r="AM58" s="6">
        <f>SUM(AA58:AL58)</f>
        <v>11838.264000000001</v>
      </c>
      <c r="AO58" s="6">
        <f>Y$59*12+E4*Y$60</f>
        <v>14034.552000000001</v>
      </c>
    </row>
    <row r="59" spans="1:41" x14ac:dyDescent="0.25">
      <c r="A59">
        <v>5750</v>
      </c>
      <c r="I59">
        <f t="shared" ref="I59:T74" si="6">IF(I5&gt;2000,2000,I5)</f>
        <v>180</v>
      </c>
      <c r="J59">
        <f t="shared" si="6"/>
        <v>180</v>
      </c>
      <c r="K59">
        <f t="shared" si="6"/>
        <v>180</v>
      </c>
      <c r="L59">
        <f t="shared" si="6"/>
        <v>240</v>
      </c>
      <c r="M59">
        <f t="shared" si="6"/>
        <v>2000</v>
      </c>
      <c r="N59">
        <f t="shared" si="6"/>
        <v>2000</v>
      </c>
      <c r="O59">
        <f t="shared" si="6"/>
        <v>2000</v>
      </c>
      <c r="P59">
        <f t="shared" si="6"/>
        <v>180</v>
      </c>
      <c r="Q59">
        <f t="shared" si="6"/>
        <v>180</v>
      </c>
      <c r="R59">
        <f t="shared" si="6"/>
        <v>180</v>
      </c>
      <c r="S59">
        <f t="shared" si="6"/>
        <v>120</v>
      </c>
      <c r="T59">
        <f t="shared" si="6"/>
        <v>240</v>
      </c>
      <c r="V59" t="s">
        <v>145</v>
      </c>
      <c r="Y59" s="7">
        <v>26.92</v>
      </c>
      <c r="Z59" t="s">
        <v>146</v>
      </c>
      <c r="AA59" s="4">
        <f t="shared" si="4"/>
        <v>52.048000000000002</v>
      </c>
      <c r="AB59" s="4">
        <f t="shared" si="5"/>
        <v>52.048000000000002</v>
      </c>
      <c r="AC59" s="4">
        <f t="shared" si="5"/>
        <v>52.048000000000002</v>
      </c>
      <c r="AD59" s="4">
        <f t="shared" si="5"/>
        <v>60.423999999999999</v>
      </c>
      <c r="AE59" s="4">
        <f t="shared" si="5"/>
        <v>1001.9439999999998</v>
      </c>
      <c r="AF59" s="4">
        <f t="shared" si="5"/>
        <v>1075.0720000000001</v>
      </c>
      <c r="AG59" s="4">
        <f t="shared" si="5"/>
        <v>676.19199999999989</v>
      </c>
      <c r="AH59" s="4">
        <f t="shared" si="5"/>
        <v>52.048000000000002</v>
      </c>
      <c r="AI59" s="4">
        <f t="shared" si="5"/>
        <v>52.048000000000002</v>
      </c>
      <c r="AJ59" s="4">
        <f t="shared" si="5"/>
        <v>52.048000000000002</v>
      </c>
      <c r="AK59" s="4">
        <f t="shared" si="5"/>
        <v>43.671999999999997</v>
      </c>
      <c r="AL59" s="4">
        <f t="shared" si="5"/>
        <v>60.423999999999999</v>
      </c>
      <c r="AM59" s="6">
        <f t="shared" ref="AM59:AM107" si="7">SUM(AA59:AL59)</f>
        <v>3230.0159999999992</v>
      </c>
      <c r="AO59" s="6">
        <f t="shared" ref="AO59:AO107" si="8">Y$59*12+E5*Y$60</f>
        <v>3706.944</v>
      </c>
    </row>
    <row r="60" spans="1:41" x14ac:dyDescent="0.25">
      <c r="A60">
        <v>14959</v>
      </c>
      <c r="I60">
        <f t="shared" si="6"/>
        <v>2000</v>
      </c>
      <c r="J60">
        <f t="shared" si="6"/>
        <v>2000</v>
      </c>
      <c r="K60">
        <f t="shared" si="6"/>
        <v>2000</v>
      </c>
      <c r="L60">
        <f t="shared" si="6"/>
        <v>2000</v>
      </c>
      <c r="M60">
        <f t="shared" si="6"/>
        <v>2000</v>
      </c>
      <c r="N60">
        <f t="shared" si="6"/>
        <v>2000</v>
      </c>
      <c r="O60">
        <f t="shared" si="6"/>
        <v>2000</v>
      </c>
      <c r="P60">
        <f t="shared" si="6"/>
        <v>2000</v>
      </c>
      <c r="Q60">
        <f t="shared" si="6"/>
        <v>2000</v>
      </c>
      <c r="R60">
        <f t="shared" si="6"/>
        <v>2000</v>
      </c>
      <c r="S60">
        <f t="shared" si="6"/>
        <v>2000</v>
      </c>
      <c r="T60">
        <f t="shared" si="6"/>
        <v>2000</v>
      </c>
      <c r="V60" t="s">
        <v>147</v>
      </c>
      <c r="Y60" s="8">
        <v>0.1396</v>
      </c>
      <c r="Z60" t="s">
        <v>148</v>
      </c>
      <c r="AA60" s="4">
        <f t="shared" si="4"/>
        <v>1015.2399999999999</v>
      </c>
      <c r="AB60" s="4">
        <f t="shared" si="5"/>
        <v>1513.8400000000001</v>
      </c>
      <c r="AC60" s="4">
        <f t="shared" si="5"/>
        <v>2876.68</v>
      </c>
      <c r="AD60" s="4">
        <f t="shared" si="5"/>
        <v>3036.232</v>
      </c>
      <c r="AE60" s="4">
        <f t="shared" si="5"/>
        <v>3076.12</v>
      </c>
      <c r="AF60" s="4">
        <f t="shared" si="5"/>
        <v>3534.8319999999999</v>
      </c>
      <c r="AG60" s="4">
        <f t="shared" si="5"/>
        <v>3435.1119999999996</v>
      </c>
      <c r="AH60" s="4">
        <f t="shared" si="5"/>
        <v>2943.16</v>
      </c>
      <c r="AI60" s="4">
        <f t="shared" si="5"/>
        <v>1061.7760000000001</v>
      </c>
      <c r="AJ60" s="4">
        <f t="shared" si="5"/>
        <v>370.38400000000001</v>
      </c>
      <c r="AK60" s="4">
        <f t="shared" si="5"/>
        <v>377.03199999999998</v>
      </c>
      <c r="AL60" s="4">
        <f t="shared" si="5"/>
        <v>337.14400000000001</v>
      </c>
      <c r="AM60" s="6">
        <f t="shared" si="7"/>
        <v>23577.552000000003</v>
      </c>
      <c r="AO60" s="6">
        <f t="shared" si="8"/>
        <v>28751.184000000001</v>
      </c>
    </row>
    <row r="61" spans="1:41" x14ac:dyDescent="0.25">
      <c r="A61">
        <v>14994</v>
      </c>
      <c r="I61">
        <f t="shared" si="6"/>
        <v>2000</v>
      </c>
      <c r="J61">
        <f t="shared" si="6"/>
        <v>2000</v>
      </c>
      <c r="K61">
        <f t="shared" si="6"/>
        <v>2000</v>
      </c>
      <c r="L61">
        <f t="shared" si="6"/>
        <v>2000</v>
      </c>
      <c r="M61">
        <f t="shared" si="6"/>
        <v>2000</v>
      </c>
      <c r="N61">
        <f t="shared" si="6"/>
        <v>2000</v>
      </c>
      <c r="O61">
        <f t="shared" si="6"/>
        <v>2000</v>
      </c>
      <c r="P61">
        <f t="shared" si="6"/>
        <v>2000</v>
      </c>
      <c r="Q61">
        <f t="shared" si="6"/>
        <v>2000</v>
      </c>
      <c r="R61">
        <f t="shared" si="6"/>
        <v>1600</v>
      </c>
      <c r="S61">
        <f t="shared" si="6"/>
        <v>2000</v>
      </c>
      <c r="T61">
        <f t="shared" si="6"/>
        <v>2000</v>
      </c>
      <c r="V61" t="s">
        <v>149</v>
      </c>
      <c r="Y61" s="8">
        <v>0.1108</v>
      </c>
      <c r="Z61" t="s">
        <v>148</v>
      </c>
      <c r="AA61" s="4">
        <f t="shared" si="4"/>
        <v>687.27199999999993</v>
      </c>
      <c r="AB61" s="4">
        <f t="shared" si="5"/>
        <v>696.13599999999985</v>
      </c>
      <c r="AC61" s="4">
        <f t="shared" si="5"/>
        <v>935.46399999999983</v>
      </c>
      <c r="AD61" s="4">
        <f t="shared" si="5"/>
        <v>988.64800000000002</v>
      </c>
      <c r="AE61" s="4">
        <f t="shared" si="5"/>
        <v>1245.704</v>
      </c>
      <c r="AF61" s="4">
        <f t="shared" si="5"/>
        <v>2034.6000000000001</v>
      </c>
      <c r="AG61" s="4">
        <f t="shared" si="5"/>
        <v>1866.184</v>
      </c>
      <c r="AH61" s="4">
        <f t="shared" si="5"/>
        <v>1405.2560000000001</v>
      </c>
      <c r="AI61" s="4">
        <f t="shared" si="5"/>
        <v>430.21600000000001</v>
      </c>
      <c r="AJ61" s="4">
        <f t="shared" si="5"/>
        <v>250.28000000000003</v>
      </c>
      <c r="AK61" s="4">
        <f t="shared" si="5"/>
        <v>1369.8000000000002</v>
      </c>
      <c r="AL61" s="4">
        <f t="shared" si="5"/>
        <v>1857.3200000000002</v>
      </c>
      <c r="AM61" s="6">
        <f t="shared" si="7"/>
        <v>13766.880000000001</v>
      </c>
      <c r="AO61" s="6">
        <f t="shared" si="8"/>
        <v>16404.96</v>
      </c>
    </row>
    <row r="62" spans="1:41" x14ac:dyDescent="0.25">
      <c r="A62">
        <v>15062</v>
      </c>
      <c r="I62">
        <f t="shared" si="6"/>
        <v>2000</v>
      </c>
      <c r="J62">
        <f t="shared" si="6"/>
        <v>2000</v>
      </c>
      <c r="K62">
        <f t="shared" si="6"/>
        <v>2000</v>
      </c>
      <c r="L62">
        <f t="shared" si="6"/>
        <v>2000</v>
      </c>
      <c r="M62">
        <f t="shared" si="6"/>
        <v>2000</v>
      </c>
      <c r="N62">
        <f t="shared" si="6"/>
        <v>2000</v>
      </c>
      <c r="O62">
        <f t="shared" si="6"/>
        <v>2000</v>
      </c>
      <c r="P62">
        <f t="shared" si="6"/>
        <v>2000</v>
      </c>
      <c r="Q62">
        <f t="shared" si="6"/>
        <v>2000</v>
      </c>
      <c r="R62">
        <f t="shared" si="6"/>
        <v>2000</v>
      </c>
      <c r="S62">
        <f t="shared" si="6"/>
        <v>2000</v>
      </c>
      <c r="T62">
        <f t="shared" si="6"/>
        <v>1840</v>
      </c>
      <c r="AA62" s="4">
        <f t="shared" si="4"/>
        <v>337.14400000000001</v>
      </c>
      <c r="AB62" s="4">
        <f t="shared" si="5"/>
        <v>443.512</v>
      </c>
      <c r="AC62" s="4">
        <f t="shared" si="5"/>
        <v>527.71999999999991</v>
      </c>
      <c r="AD62" s="4">
        <f t="shared" si="5"/>
        <v>496.69599999999997</v>
      </c>
      <c r="AE62" s="4">
        <f t="shared" si="5"/>
        <v>616.36</v>
      </c>
      <c r="AF62" s="4">
        <f t="shared" si="5"/>
        <v>1161.4960000000001</v>
      </c>
      <c r="AG62" s="4">
        <f t="shared" si="5"/>
        <v>1396.3920000000001</v>
      </c>
      <c r="AH62" s="4">
        <f t="shared" si="5"/>
        <v>767.04799999999989</v>
      </c>
      <c r="AI62" s="4">
        <f t="shared" si="5"/>
        <v>487.83199999999999</v>
      </c>
      <c r="AJ62" s="4">
        <f t="shared" si="5"/>
        <v>319.416</v>
      </c>
      <c r="AK62" s="4">
        <f t="shared" si="5"/>
        <v>337.14400000000001</v>
      </c>
      <c r="AL62" s="4">
        <f t="shared" si="5"/>
        <v>283.78399999999999</v>
      </c>
      <c r="AM62" s="6">
        <f t="shared" si="7"/>
        <v>7174.5439999999999</v>
      </c>
      <c r="AO62" s="6">
        <f t="shared" si="8"/>
        <v>8090.384</v>
      </c>
    </row>
    <row r="63" spans="1:41" x14ac:dyDescent="0.25">
      <c r="A63">
        <v>17948</v>
      </c>
      <c r="I63">
        <f t="shared" si="6"/>
        <v>2000</v>
      </c>
      <c r="J63">
        <f t="shared" si="6"/>
        <v>2000</v>
      </c>
      <c r="K63">
        <f t="shared" si="6"/>
        <v>2000</v>
      </c>
      <c r="L63">
        <f t="shared" si="6"/>
        <v>2000</v>
      </c>
      <c r="M63">
        <f t="shared" si="6"/>
        <v>2000</v>
      </c>
      <c r="N63">
        <f t="shared" si="6"/>
        <v>2000</v>
      </c>
      <c r="O63">
        <f t="shared" si="6"/>
        <v>2000</v>
      </c>
      <c r="P63">
        <f t="shared" si="6"/>
        <v>2000</v>
      </c>
      <c r="Q63">
        <f t="shared" si="6"/>
        <v>2000</v>
      </c>
      <c r="R63">
        <f t="shared" si="6"/>
        <v>1260</v>
      </c>
      <c r="S63">
        <f t="shared" si="6"/>
        <v>1380</v>
      </c>
      <c r="T63">
        <f t="shared" si="6"/>
        <v>2000</v>
      </c>
      <c r="AA63" s="4">
        <f t="shared" si="4"/>
        <v>310.55200000000002</v>
      </c>
      <c r="AB63" s="4">
        <f t="shared" si="5"/>
        <v>310.55200000000002</v>
      </c>
      <c r="AC63" s="4">
        <f t="shared" si="5"/>
        <v>317.2</v>
      </c>
      <c r="AD63" s="4">
        <f t="shared" si="5"/>
        <v>1434.0640000000001</v>
      </c>
      <c r="AE63" s="4">
        <f t="shared" si="5"/>
        <v>3694.3839999999996</v>
      </c>
      <c r="AF63" s="4">
        <f t="shared" si="5"/>
        <v>3574.72</v>
      </c>
      <c r="AG63" s="4">
        <f t="shared" si="5"/>
        <v>2963.1039999999998</v>
      </c>
      <c r="AH63" s="4">
        <f t="shared" si="5"/>
        <v>2597.4639999999999</v>
      </c>
      <c r="AI63" s="4">
        <f t="shared" si="5"/>
        <v>396.976</v>
      </c>
      <c r="AJ63" s="4">
        <f t="shared" si="5"/>
        <v>202.81600000000003</v>
      </c>
      <c r="AK63" s="4">
        <f t="shared" si="5"/>
        <v>219.56799999999998</v>
      </c>
      <c r="AL63" s="4">
        <f t="shared" si="5"/>
        <v>583.12</v>
      </c>
      <c r="AM63" s="6">
        <f t="shared" si="7"/>
        <v>16604.52</v>
      </c>
      <c r="AO63" s="6">
        <f t="shared" si="8"/>
        <v>20015.016</v>
      </c>
    </row>
    <row r="64" spans="1:41" x14ac:dyDescent="0.25">
      <c r="A64">
        <v>18074</v>
      </c>
      <c r="I64">
        <f t="shared" si="6"/>
        <v>2000</v>
      </c>
      <c r="J64">
        <f t="shared" si="6"/>
        <v>2000</v>
      </c>
      <c r="K64">
        <f t="shared" si="6"/>
        <v>2000</v>
      </c>
      <c r="L64">
        <f t="shared" si="6"/>
        <v>2000</v>
      </c>
      <c r="M64">
        <f t="shared" si="6"/>
        <v>2000</v>
      </c>
      <c r="N64">
        <f t="shared" si="6"/>
        <v>2000</v>
      </c>
      <c r="O64">
        <f t="shared" si="6"/>
        <v>2000</v>
      </c>
      <c r="P64">
        <f t="shared" si="6"/>
        <v>2000</v>
      </c>
      <c r="Q64">
        <f t="shared" si="6"/>
        <v>2000</v>
      </c>
      <c r="R64">
        <f t="shared" si="6"/>
        <v>680</v>
      </c>
      <c r="S64">
        <f t="shared" si="6"/>
        <v>680</v>
      </c>
      <c r="T64">
        <f t="shared" si="6"/>
        <v>600</v>
      </c>
      <c r="AA64" s="4">
        <f t="shared" si="4"/>
        <v>1227.9760000000001</v>
      </c>
      <c r="AB64" s="4">
        <f t="shared" si="5"/>
        <v>691.70399999999995</v>
      </c>
      <c r="AC64" s="4">
        <f t="shared" si="5"/>
        <v>806.93599999999992</v>
      </c>
      <c r="AD64" s="4">
        <f t="shared" si="5"/>
        <v>771.4799999999999</v>
      </c>
      <c r="AE64" s="4">
        <f t="shared" si="5"/>
        <v>917.73599999999999</v>
      </c>
      <c r="AF64" s="4">
        <f t="shared" si="5"/>
        <v>957.62399999999991</v>
      </c>
      <c r="AG64" s="4">
        <f t="shared" si="5"/>
        <v>1236.8399999999999</v>
      </c>
      <c r="AH64" s="4">
        <f t="shared" si="5"/>
        <v>1728.7920000000001</v>
      </c>
      <c r="AI64" s="4">
        <f t="shared" si="5"/>
        <v>842.39199999999994</v>
      </c>
      <c r="AJ64" s="4">
        <f t="shared" si="5"/>
        <v>121.848</v>
      </c>
      <c r="AK64" s="4">
        <f t="shared" si="5"/>
        <v>121.848</v>
      </c>
      <c r="AL64" s="4">
        <f t="shared" si="5"/>
        <v>110.68</v>
      </c>
      <c r="AM64" s="6">
        <f t="shared" si="7"/>
        <v>9535.8559999999998</v>
      </c>
      <c r="AO64" s="6">
        <f t="shared" si="8"/>
        <v>11206.256000000001</v>
      </c>
    </row>
    <row r="65" spans="1:41" x14ac:dyDescent="0.25">
      <c r="A65">
        <v>19141</v>
      </c>
      <c r="I65">
        <f t="shared" si="6"/>
        <v>2000</v>
      </c>
      <c r="J65">
        <f t="shared" si="6"/>
        <v>2000</v>
      </c>
      <c r="K65">
        <f t="shared" si="6"/>
        <v>2000</v>
      </c>
      <c r="L65">
        <f t="shared" si="6"/>
        <v>2000</v>
      </c>
      <c r="M65">
        <f t="shared" si="6"/>
        <v>2000</v>
      </c>
      <c r="N65">
        <f t="shared" si="6"/>
        <v>2000</v>
      </c>
      <c r="O65">
        <f t="shared" si="6"/>
        <v>2000</v>
      </c>
      <c r="P65">
        <f t="shared" si="6"/>
        <v>2000</v>
      </c>
      <c r="Q65">
        <f t="shared" si="6"/>
        <v>2000</v>
      </c>
      <c r="R65">
        <f t="shared" si="6"/>
        <v>2000</v>
      </c>
      <c r="S65">
        <f t="shared" si="6"/>
        <v>2000</v>
      </c>
      <c r="T65">
        <f t="shared" si="6"/>
        <v>2000</v>
      </c>
      <c r="AA65" s="4">
        <f t="shared" si="4"/>
        <v>1591.4</v>
      </c>
      <c r="AB65" s="4">
        <f t="shared" si="5"/>
        <v>1493.8960000000002</v>
      </c>
      <c r="AC65" s="4">
        <f t="shared" si="5"/>
        <v>1520.4880000000001</v>
      </c>
      <c r="AD65" s="4">
        <f t="shared" si="5"/>
        <v>1493.8960000000002</v>
      </c>
      <c r="AE65" s="4">
        <f t="shared" si="5"/>
        <v>1538.2160000000001</v>
      </c>
      <c r="AF65" s="4">
        <f t="shared" si="5"/>
        <v>1564.808</v>
      </c>
      <c r="AG65" s="4">
        <f t="shared" si="5"/>
        <v>1653.4480000000001</v>
      </c>
      <c r="AH65" s="4">
        <f t="shared" si="5"/>
        <v>1697.768</v>
      </c>
      <c r="AI65" s="4">
        <f t="shared" si="5"/>
        <v>1298.8879999999999</v>
      </c>
      <c r="AJ65" s="4">
        <f t="shared" si="5"/>
        <v>669.54399999999998</v>
      </c>
      <c r="AK65" s="4">
        <f t="shared" si="5"/>
        <v>660.68</v>
      </c>
      <c r="AL65" s="4">
        <f t="shared" si="5"/>
        <v>1343.2080000000001</v>
      </c>
      <c r="AM65" s="6">
        <f t="shared" si="7"/>
        <v>16526.240000000002</v>
      </c>
      <c r="AO65" s="6">
        <f t="shared" si="8"/>
        <v>19867.04</v>
      </c>
    </row>
    <row r="66" spans="1:41" x14ac:dyDescent="0.25">
      <c r="A66">
        <v>24087</v>
      </c>
      <c r="I66">
        <f t="shared" si="6"/>
        <v>2000</v>
      </c>
      <c r="J66">
        <f t="shared" si="6"/>
        <v>2000</v>
      </c>
      <c r="K66">
        <f t="shared" si="6"/>
        <v>2000</v>
      </c>
      <c r="L66">
        <f t="shared" si="6"/>
        <v>2000</v>
      </c>
      <c r="M66">
        <f t="shared" si="6"/>
        <v>2000</v>
      </c>
      <c r="N66">
        <f t="shared" si="6"/>
        <v>2000</v>
      </c>
      <c r="O66">
        <f t="shared" si="6"/>
        <v>2000</v>
      </c>
      <c r="P66">
        <f t="shared" si="6"/>
        <v>2000</v>
      </c>
      <c r="Q66">
        <f t="shared" si="6"/>
        <v>2000</v>
      </c>
      <c r="R66">
        <f t="shared" si="6"/>
        <v>2000</v>
      </c>
      <c r="S66">
        <f t="shared" si="6"/>
        <v>2000</v>
      </c>
      <c r="T66">
        <f t="shared" si="6"/>
        <v>2000</v>
      </c>
      <c r="AA66" s="4">
        <f t="shared" si="4"/>
        <v>2491.096</v>
      </c>
      <c r="AB66" s="4">
        <f t="shared" si="5"/>
        <v>2304.9519999999998</v>
      </c>
      <c r="AC66" s="4">
        <f t="shared" si="5"/>
        <v>2198.5839999999998</v>
      </c>
      <c r="AD66" s="4">
        <f t="shared" si="5"/>
        <v>1932.664</v>
      </c>
      <c r="AE66" s="4">
        <f t="shared" si="5"/>
        <v>2105.5119999999997</v>
      </c>
      <c r="AF66" s="4">
        <f t="shared" si="5"/>
        <v>1906.0720000000001</v>
      </c>
      <c r="AG66" s="4">
        <f t="shared" si="5"/>
        <v>1932.664</v>
      </c>
      <c r="AH66" s="4">
        <f t="shared" si="5"/>
        <v>1693.336</v>
      </c>
      <c r="AI66" s="4">
        <f t="shared" si="5"/>
        <v>1148.2</v>
      </c>
      <c r="AJ66" s="4">
        <f t="shared" si="5"/>
        <v>1095.0160000000001</v>
      </c>
      <c r="AK66" s="4">
        <f t="shared" si="5"/>
        <v>2823.4959999999996</v>
      </c>
      <c r="AL66" s="4">
        <f t="shared" si="5"/>
        <v>2969.752</v>
      </c>
      <c r="AM66" s="6">
        <f t="shared" si="7"/>
        <v>24601.344000000001</v>
      </c>
      <c r="AO66" s="6">
        <f t="shared" si="8"/>
        <v>30041.088</v>
      </c>
    </row>
    <row r="67" spans="1:41" x14ac:dyDescent="0.25">
      <c r="A67">
        <v>25786</v>
      </c>
      <c r="I67">
        <f t="shared" si="6"/>
        <v>2000</v>
      </c>
      <c r="J67">
        <f t="shared" si="6"/>
        <v>2000</v>
      </c>
      <c r="K67">
        <f t="shared" si="6"/>
        <v>2000</v>
      </c>
      <c r="L67">
        <f t="shared" si="6"/>
        <v>2000</v>
      </c>
      <c r="M67">
        <f t="shared" si="6"/>
        <v>2000</v>
      </c>
      <c r="N67">
        <f t="shared" si="6"/>
        <v>2000</v>
      </c>
      <c r="O67">
        <f t="shared" si="6"/>
        <v>2000</v>
      </c>
      <c r="P67">
        <f t="shared" si="6"/>
        <v>2000</v>
      </c>
      <c r="Q67">
        <f t="shared" si="6"/>
        <v>2000</v>
      </c>
      <c r="R67">
        <f t="shared" si="6"/>
        <v>1840</v>
      </c>
      <c r="S67">
        <f t="shared" si="6"/>
        <v>2000</v>
      </c>
      <c r="T67">
        <f t="shared" si="6"/>
        <v>2000</v>
      </c>
      <c r="AA67" s="4">
        <f t="shared" si="4"/>
        <v>935.46399999999983</v>
      </c>
      <c r="AB67" s="4">
        <f t="shared" si="5"/>
        <v>1059.56</v>
      </c>
      <c r="AC67" s="4">
        <f t="shared" si="5"/>
        <v>1901.64</v>
      </c>
      <c r="AD67" s="4">
        <f t="shared" si="5"/>
        <v>2380.2959999999998</v>
      </c>
      <c r="AE67" s="4">
        <f t="shared" si="5"/>
        <v>2779.1759999999999</v>
      </c>
      <c r="AF67" s="4">
        <f t="shared" si="5"/>
        <v>3825.1279999999997</v>
      </c>
      <c r="AG67" s="4">
        <f t="shared" si="5"/>
        <v>2894.4079999999999</v>
      </c>
      <c r="AH67" s="4">
        <f t="shared" si="5"/>
        <v>1059.56</v>
      </c>
      <c r="AI67" s="4">
        <f t="shared" si="5"/>
        <v>314.98399999999998</v>
      </c>
      <c r="AJ67" s="4">
        <f t="shared" si="5"/>
        <v>283.78399999999999</v>
      </c>
      <c r="AK67" s="4">
        <f t="shared" si="5"/>
        <v>314.98399999999998</v>
      </c>
      <c r="AL67" s="4">
        <f t="shared" si="5"/>
        <v>1041.8320000000001</v>
      </c>
      <c r="AM67" s="6">
        <f t="shared" si="7"/>
        <v>18790.815999999999</v>
      </c>
      <c r="AO67" s="6">
        <f t="shared" si="8"/>
        <v>22726.048000000003</v>
      </c>
    </row>
    <row r="68" spans="1:41" x14ac:dyDescent="0.25">
      <c r="A68">
        <v>27348</v>
      </c>
      <c r="I68">
        <f t="shared" si="6"/>
        <v>2000</v>
      </c>
      <c r="J68">
        <f t="shared" si="6"/>
        <v>2000</v>
      </c>
      <c r="K68">
        <f t="shared" si="6"/>
        <v>2000</v>
      </c>
      <c r="L68">
        <f t="shared" si="6"/>
        <v>2000</v>
      </c>
      <c r="M68">
        <f t="shared" si="6"/>
        <v>2000</v>
      </c>
      <c r="N68">
        <f t="shared" si="6"/>
        <v>2000</v>
      </c>
      <c r="O68">
        <f t="shared" si="6"/>
        <v>2000</v>
      </c>
      <c r="P68">
        <f t="shared" si="6"/>
        <v>2000</v>
      </c>
      <c r="Q68">
        <f t="shared" si="6"/>
        <v>2000</v>
      </c>
      <c r="R68">
        <f t="shared" si="6"/>
        <v>2000</v>
      </c>
      <c r="S68">
        <f t="shared" si="6"/>
        <v>2000</v>
      </c>
      <c r="T68">
        <f t="shared" si="6"/>
        <v>2000</v>
      </c>
      <c r="AA68" s="4">
        <f t="shared" si="4"/>
        <v>2136.5360000000001</v>
      </c>
      <c r="AB68" s="4">
        <f t="shared" si="5"/>
        <v>1640.152</v>
      </c>
      <c r="AC68" s="4">
        <f t="shared" si="5"/>
        <v>1405.2560000000001</v>
      </c>
      <c r="AD68" s="4">
        <f t="shared" si="5"/>
        <v>1259</v>
      </c>
      <c r="AE68" s="4">
        <f t="shared" si="5"/>
        <v>1387.528</v>
      </c>
      <c r="AF68" s="4">
        <f t="shared" si="5"/>
        <v>1334.3440000000001</v>
      </c>
      <c r="AG68" s="4">
        <f t="shared" si="5"/>
        <v>1294.4560000000001</v>
      </c>
      <c r="AH68" s="4">
        <f t="shared" si="5"/>
        <v>1369.8000000000002</v>
      </c>
      <c r="AI68" s="4">
        <f t="shared" si="5"/>
        <v>381.464</v>
      </c>
      <c r="AJ68" s="4">
        <f t="shared" si="5"/>
        <v>434.64799999999997</v>
      </c>
      <c r="AK68" s="4">
        <f t="shared" si="5"/>
        <v>1165.9280000000001</v>
      </c>
      <c r="AL68" s="4">
        <f t="shared" si="5"/>
        <v>1875.048</v>
      </c>
      <c r="AM68" s="6">
        <f t="shared" si="7"/>
        <v>15684.16</v>
      </c>
      <c r="AO68" s="6">
        <f t="shared" si="8"/>
        <v>18806.080000000002</v>
      </c>
    </row>
    <row r="69" spans="1:41" x14ac:dyDescent="0.25">
      <c r="A69">
        <v>28808</v>
      </c>
      <c r="I69">
        <f t="shared" si="6"/>
        <v>2000</v>
      </c>
      <c r="J69">
        <f t="shared" si="6"/>
        <v>2000</v>
      </c>
      <c r="K69">
        <f t="shared" si="6"/>
        <v>2000</v>
      </c>
      <c r="L69">
        <f t="shared" si="6"/>
        <v>2000</v>
      </c>
      <c r="M69">
        <f t="shared" si="6"/>
        <v>2000</v>
      </c>
      <c r="N69">
        <f t="shared" si="6"/>
        <v>2000</v>
      </c>
      <c r="O69">
        <f t="shared" si="6"/>
        <v>2000</v>
      </c>
      <c r="P69">
        <f t="shared" si="6"/>
        <v>2000</v>
      </c>
      <c r="Q69">
        <f t="shared" si="6"/>
        <v>2000</v>
      </c>
      <c r="R69">
        <f t="shared" si="6"/>
        <v>2000</v>
      </c>
      <c r="S69">
        <f t="shared" si="6"/>
        <v>2000</v>
      </c>
      <c r="T69">
        <f t="shared" si="6"/>
        <v>985</v>
      </c>
      <c r="AA69" s="4">
        <f t="shared" si="4"/>
        <v>873.74839999999983</v>
      </c>
      <c r="AB69" s="4">
        <f t="shared" si="5"/>
        <v>893.69240000000002</v>
      </c>
      <c r="AC69" s="4">
        <f t="shared" si="5"/>
        <v>810.59239999999988</v>
      </c>
      <c r="AD69" s="4">
        <f t="shared" si="5"/>
        <v>806.71439999999996</v>
      </c>
      <c r="AE69" s="4">
        <f t="shared" si="5"/>
        <v>1021.888</v>
      </c>
      <c r="AF69" s="4">
        <f t="shared" si="5"/>
        <v>1016.0155999999998</v>
      </c>
      <c r="AG69" s="4">
        <f t="shared" si="5"/>
        <v>887.04439999999988</v>
      </c>
      <c r="AH69" s="4">
        <f t="shared" si="5"/>
        <v>981.55679999999995</v>
      </c>
      <c r="AI69" s="4">
        <f t="shared" si="5"/>
        <v>359.19319999999999</v>
      </c>
      <c r="AJ69" s="4">
        <f t="shared" si="5"/>
        <v>336.25760000000002</v>
      </c>
      <c r="AK69" s="4">
        <f t="shared" si="5"/>
        <v>408.61</v>
      </c>
      <c r="AL69" s="4">
        <f t="shared" si="5"/>
        <v>164.42599999999999</v>
      </c>
      <c r="AM69" s="6">
        <f t="shared" si="7"/>
        <v>8559.7391999999982</v>
      </c>
      <c r="AO69" s="6">
        <f t="shared" si="8"/>
        <v>9866.6544000000013</v>
      </c>
    </row>
    <row r="70" spans="1:41" x14ac:dyDescent="0.25">
      <c r="A70">
        <v>28859</v>
      </c>
      <c r="I70">
        <f t="shared" si="6"/>
        <v>2000</v>
      </c>
      <c r="J70">
        <f t="shared" si="6"/>
        <v>2000</v>
      </c>
      <c r="K70">
        <f t="shared" si="6"/>
        <v>2000</v>
      </c>
      <c r="L70">
        <f t="shared" si="6"/>
        <v>2000</v>
      </c>
      <c r="M70">
        <f t="shared" si="6"/>
        <v>2000</v>
      </c>
      <c r="N70">
        <f t="shared" si="6"/>
        <v>2000</v>
      </c>
      <c r="O70">
        <f t="shared" si="6"/>
        <v>2000</v>
      </c>
      <c r="P70">
        <f t="shared" si="6"/>
        <v>2000</v>
      </c>
      <c r="Q70">
        <f t="shared" si="6"/>
        <v>1680</v>
      </c>
      <c r="R70">
        <f t="shared" si="6"/>
        <v>1380</v>
      </c>
      <c r="S70">
        <f t="shared" si="6"/>
        <v>1260</v>
      </c>
      <c r="T70">
        <f t="shared" si="6"/>
        <v>2000</v>
      </c>
      <c r="AA70" s="4">
        <f t="shared" si="4"/>
        <v>862.3359999999999</v>
      </c>
      <c r="AB70" s="4">
        <f t="shared" si="5"/>
        <v>1327.6959999999999</v>
      </c>
      <c r="AC70" s="4">
        <f t="shared" si="5"/>
        <v>1321.048</v>
      </c>
      <c r="AD70" s="4">
        <f t="shared" si="5"/>
        <v>1254.568</v>
      </c>
      <c r="AE70" s="4">
        <f t="shared" si="5"/>
        <v>1573.672</v>
      </c>
      <c r="AF70" s="4">
        <f t="shared" si="5"/>
        <v>1560.376</v>
      </c>
      <c r="AG70" s="4">
        <f t="shared" si="5"/>
        <v>1334.3440000000001</v>
      </c>
      <c r="AH70" s="4">
        <f t="shared" si="5"/>
        <v>576.47199999999987</v>
      </c>
      <c r="AI70" s="4">
        <f t="shared" si="5"/>
        <v>261.44799999999998</v>
      </c>
      <c r="AJ70" s="4">
        <f t="shared" si="5"/>
        <v>219.56799999999998</v>
      </c>
      <c r="AK70" s="4">
        <f t="shared" si="5"/>
        <v>202.81600000000003</v>
      </c>
      <c r="AL70" s="4">
        <f t="shared" si="5"/>
        <v>310.55200000000002</v>
      </c>
      <c r="AM70" s="6">
        <f t="shared" si="7"/>
        <v>10804.896000000001</v>
      </c>
      <c r="AO70" s="6">
        <f t="shared" si="8"/>
        <v>12719.52</v>
      </c>
    </row>
    <row r="71" spans="1:41" x14ac:dyDescent="0.25">
      <c r="A71">
        <v>29566</v>
      </c>
      <c r="I71">
        <f t="shared" si="6"/>
        <v>2000</v>
      </c>
      <c r="J71">
        <f t="shared" si="6"/>
        <v>2000</v>
      </c>
      <c r="K71">
        <f t="shared" si="6"/>
        <v>2000</v>
      </c>
      <c r="L71">
        <f t="shared" si="6"/>
        <v>2000</v>
      </c>
      <c r="M71">
        <f t="shared" si="6"/>
        <v>2000</v>
      </c>
      <c r="N71">
        <f t="shared" si="6"/>
        <v>2000</v>
      </c>
      <c r="O71">
        <f t="shared" si="6"/>
        <v>2000</v>
      </c>
      <c r="P71">
        <f t="shared" si="6"/>
        <v>2000</v>
      </c>
      <c r="Q71">
        <f t="shared" si="6"/>
        <v>1320</v>
      </c>
      <c r="R71">
        <f t="shared" si="6"/>
        <v>1080</v>
      </c>
      <c r="S71">
        <f t="shared" si="6"/>
        <v>1920</v>
      </c>
      <c r="T71">
        <f t="shared" si="6"/>
        <v>2000</v>
      </c>
      <c r="AA71" s="4">
        <f t="shared" si="4"/>
        <v>1454.008</v>
      </c>
      <c r="AB71" s="4">
        <f t="shared" si="5"/>
        <v>1148.2</v>
      </c>
      <c r="AC71" s="4">
        <f t="shared" si="5"/>
        <v>988.64800000000002</v>
      </c>
      <c r="AD71" s="4">
        <f t="shared" si="5"/>
        <v>1121.6079999999999</v>
      </c>
      <c r="AE71" s="4">
        <f t="shared" si="5"/>
        <v>1301.104</v>
      </c>
      <c r="AF71" s="4">
        <f t="shared" si="5"/>
        <v>1154.848</v>
      </c>
      <c r="AG71" s="4">
        <f t="shared" si="5"/>
        <v>995.29599999999994</v>
      </c>
      <c r="AH71" s="4">
        <f t="shared" si="5"/>
        <v>636.30399999999997</v>
      </c>
      <c r="AI71" s="4">
        <f t="shared" si="5"/>
        <v>211.19200000000001</v>
      </c>
      <c r="AJ71" s="4">
        <f t="shared" si="5"/>
        <v>177.68799999999999</v>
      </c>
      <c r="AK71" s="4">
        <f t="shared" si="5"/>
        <v>294.952</v>
      </c>
      <c r="AL71" s="4">
        <f t="shared" si="5"/>
        <v>696.13599999999985</v>
      </c>
      <c r="AM71" s="6">
        <f t="shared" si="7"/>
        <v>10179.983999999999</v>
      </c>
      <c r="AO71" s="6">
        <f t="shared" si="8"/>
        <v>11932.176000000001</v>
      </c>
    </row>
    <row r="72" spans="1:41" x14ac:dyDescent="0.25">
      <c r="A72">
        <v>29682</v>
      </c>
      <c r="I72">
        <f t="shared" si="6"/>
        <v>80</v>
      </c>
      <c r="J72">
        <f t="shared" si="6"/>
        <v>2000</v>
      </c>
      <c r="K72">
        <f t="shared" si="6"/>
        <v>2000</v>
      </c>
      <c r="L72">
        <f t="shared" si="6"/>
        <v>2000</v>
      </c>
      <c r="M72">
        <f t="shared" si="6"/>
        <v>2000</v>
      </c>
      <c r="N72">
        <f t="shared" si="6"/>
        <v>2000</v>
      </c>
      <c r="O72">
        <f t="shared" si="6"/>
        <v>2000</v>
      </c>
      <c r="P72">
        <f t="shared" si="6"/>
        <v>2000</v>
      </c>
      <c r="Q72">
        <f t="shared" si="6"/>
        <v>880</v>
      </c>
      <c r="R72">
        <f t="shared" si="6"/>
        <v>240</v>
      </c>
      <c r="S72">
        <f t="shared" si="6"/>
        <v>2000</v>
      </c>
      <c r="T72">
        <f t="shared" si="6"/>
        <v>2000</v>
      </c>
      <c r="AA72" s="4">
        <f t="shared" si="4"/>
        <v>38.088000000000001</v>
      </c>
      <c r="AB72" s="4">
        <f t="shared" si="5"/>
        <v>403.62399999999997</v>
      </c>
      <c r="AC72" s="4">
        <f t="shared" si="5"/>
        <v>793.64</v>
      </c>
      <c r="AD72" s="4">
        <f t="shared" si="5"/>
        <v>1777.5440000000001</v>
      </c>
      <c r="AE72" s="4">
        <f t="shared" si="5"/>
        <v>2061.192</v>
      </c>
      <c r="AF72" s="4">
        <f t="shared" si="5"/>
        <v>1848.4560000000001</v>
      </c>
      <c r="AG72" s="4">
        <f t="shared" si="5"/>
        <v>1954.8240000000001</v>
      </c>
      <c r="AH72" s="4">
        <f t="shared" si="5"/>
        <v>2460.0719999999997</v>
      </c>
      <c r="AI72" s="4">
        <f t="shared" si="5"/>
        <v>149.768</v>
      </c>
      <c r="AJ72" s="4">
        <f t="shared" si="5"/>
        <v>60.423999999999999</v>
      </c>
      <c r="AK72" s="4">
        <f t="shared" si="5"/>
        <v>545.44799999999998</v>
      </c>
      <c r="AL72" s="4">
        <f t="shared" si="5"/>
        <v>1015.2399999999999</v>
      </c>
      <c r="AM72" s="6">
        <f t="shared" si="7"/>
        <v>13108.320000000002</v>
      </c>
      <c r="AO72" s="6">
        <f t="shared" si="8"/>
        <v>15734.880000000001</v>
      </c>
    </row>
    <row r="73" spans="1:41" x14ac:dyDescent="0.25">
      <c r="A73">
        <v>36159</v>
      </c>
      <c r="I73">
        <f t="shared" si="6"/>
        <v>2000</v>
      </c>
      <c r="J73">
        <f t="shared" si="6"/>
        <v>2000</v>
      </c>
      <c r="K73">
        <f t="shared" si="6"/>
        <v>2000</v>
      </c>
      <c r="L73">
        <f t="shared" si="6"/>
        <v>2000</v>
      </c>
      <c r="M73">
        <f t="shared" si="6"/>
        <v>2000</v>
      </c>
      <c r="N73">
        <f t="shared" si="6"/>
        <v>2000</v>
      </c>
      <c r="O73">
        <f t="shared" si="6"/>
        <v>2000</v>
      </c>
      <c r="P73">
        <f t="shared" si="6"/>
        <v>2000</v>
      </c>
      <c r="Q73">
        <f t="shared" si="6"/>
        <v>2000</v>
      </c>
      <c r="R73">
        <f t="shared" si="6"/>
        <v>2000</v>
      </c>
      <c r="S73">
        <f t="shared" si="6"/>
        <v>1520</v>
      </c>
      <c r="T73">
        <f t="shared" si="6"/>
        <v>2000</v>
      </c>
      <c r="AA73" s="4">
        <f t="shared" si="4"/>
        <v>527.71999999999991</v>
      </c>
      <c r="AB73" s="4">
        <f t="shared" si="5"/>
        <v>891.14399999999989</v>
      </c>
      <c r="AC73" s="4">
        <f t="shared" si="5"/>
        <v>1529.3520000000001</v>
      </c>
      <c r="AD73" s="4">
        <f t="shared" si="5"/>
        <v>2389.16</v>
      </c>
      <c r="AE73" s="4">
        <f t="shared" si="5"/>
        <v>2398.0239999999999</v>
      </c>
      <c r="AF73" s="4">
        <f t="shared" si="5"/>
        <v>2548.712</v>
      </c>
      <c r="AG73" s="4">
        <f t="shared" si="5"/>
        <v>2672.808</v>
      </c>
      <c r="AH73" s="4">
        <f t="shared" si="5"/>
        <v>1236.8399999999999</v>
      </c>
      <c r="AI73" s="4">
        <f t="shared" si="5"/>
        <v>421.35200000000003</v>
      </c>
      <c r="AJ73" s="4">
        <f t="shared" si="5"/>
        <v>323.84800000000001</v>
      </c>
      <c r="AK73" s="4">
        <f t="shared" si="5"/>
        <v>239.11200000000002</v>
      </c>
      <c r="AL73" s="4">
        <f t="shared" si="5"/>
        <v>332.71199999999999</v>
      </c>
      <c r="AM73" s="6">
        <f t="shared" si="7"/>
        <v>15510.783999999998</v>
      </c>
      <c r="AO73" s="6">
        <f t="shared" si="8"/>
        <v>18605.056</v>
      </c>
    </row>
    <row r="74" spans="1:41" x14ac:dyDescent="0.25">
      <c r="A74">
        <v>36270</v>
      </c>
      <c r="I74">
        <f t="shared" si="6"/>
        <v>2000</v>
      </c>
      <c r="J74">
        <f t="shared" si="6"/>
        <v>2000</v>
      </c>
      <c r="K74">
        <f t="shared" si="6"/>
        <v>2000</v>
      </c>
      <c r="L74">
        <f t="shared" si="6"/>
        <v>2000</v>
      </c>
      <c r="M74">
        <f t="shared" si="6"/>
        <v>2000</v>
      </c>
      <c r="N74">
        <f t="shared" si="6"/>
        <v>2000</v>
      </c>
      <c r="O74">
        <f t="shared" si="6"/>
        <v>2000</v>
      </c>
      <c r="P74">
        <f t="shared" si="6"/>
        <v>2000</v>
      </c>
      <c r="Q74">
        <f t="shared" si="6"/>
        <v>2000</v>
      </c>
      <c r="R74">
        <f t="shared" si="6"/>
        <v>2000</v>
      </c>
      <c r="S74">
        <f t="shared" si="6"/>
        <v>2000</v>
      </c>
      <c r="T74">
        <f t="shared" si="6"/>
        <v>2000</v>
      </c>
      <c r="AA74" s="4">
        <f t="shared" si="4"/>
        <v>3461.7039999999997</v>
      </c>
      <c r="AB74" s="4">
        <f t="shared" ref="AB74:AB107" si="9">$Y$59+IF(J74&lt;2000,J74*$Y$60,J74*$Y$60+(J20-J74)*$Y$61)</f>
        <v>2358.136</v>
      </c>
      <c r="AC74" s="4">
        <f t="shared" ref="AC74:AC107" si="10">$Y$59+IF(K74&lt;2000,K74*$Y$60,K74*$Y$60+(K20-K74)*$Y$61)</f>
        <v>1467.3040000000001</v>
      </c>
      <c r="AD74" s="4">
        <f t="shared" ref="AD74:AD107" si="11">$Y$59+IF(L74&lt;2000,L74*$Y$60,L74*$Y$60+(L20-L74)*$Y$61)</f>
        <v>1480.6000000000001</v>
      </c>
      <c r="AE74" s="4">
        <f t="shared" ref="AE74:AE107" si="12">$Y$59+IF(M74&lt;2000,M74*$Y$60,M74*$Y$60+(M20-M74)*$Y$61)</f>
        <v>1733.2240000000002</v>
      </c>
      <c r="AF74" s="4">
        <f t="shared" ref="AF74:AF107" si="13">$Y$59+IF(N74&lt;2000,N74*$Y$60,N74*$Y$60+(N20-N74)*$Y$61)</f>
        <v>1892.7760000000001</v>
      </c>
      <c r="AG74" s="4">
        <f t="shared" ref="AG74:AG107" si="14">$Y$59+IF(O74&lt;2000,O74*$Y$60,O74*$Y$60+(O20-O74)*$Y$61)</f>
        <v>2012.44</v>
      </c>
      <c r="AH74" s="4">
        <f t="shared" ref="AH74:AH107" si="15">$Y$59+IF(P74&lt;2000,P74*$Y$60,P74*$Y$60+(P20-P74)*$Y$61)</f>
        <v>1719.9280000000001</v>
      </c>
      <c r="AI74" s="4">
        <f t="shared" ref="AI74:AI107" si="16">$Y$59+IF(Q74&lt;2000,Q74*$Y$60,Q74*$Y$60+(Q20-Q74)*$Y$61)</f>
        <v>1640.152</v>
      </c>
      <c r="AJ74" s="4">
        <f t="shared" ref="AJ74:AJ107" si="17">$Y$59+IF(R74&lt;2000,R74*$Y$60,R74*$Y$60+(R20-R74)*$Y$61)</f>
        <v>1493.8960000000002</v>
      </c>
      <c r="AK74" s="4">
        <f t="shared" ref="AK74:AK107" si="18">$Y$59+IF(S74&lt;2000,S74*$Y$60,S74*$Y$60+(S20-S74)*$Y$61)</f>
        <v>2477.7999999999997</v>
      </c>
      <c r="AL74" s="4">
        <f t="shared" ref="AL74:AL107" si="19">$Y$59+IF(T74&lt;2000,T74*$Y$60,T74*$Y$60+(T20-T74)*$Y$61)</f>
        <v>2597.4639999999999</v>
      </c>
      <c r="AM74" s="6">
        <f t="shared" si="7"/>
        <v>24335.424000000003</v>
      </c>
      <c r="AO74" s="6">
        <f t="shared" si="8"/>
        <v>29706.048000000003</v>
      </c>
    </row>
    <row r="75" spans="1:41" x14ac:dyDescent="0.25">
      <c r="A75">
        <v>45307</v>
      </c>
      <c r="I75">
        <f t="shared" ref="I75:T90" si="20">IF(I21&gt;2000,2000,I21)</f>
        <v>2000</v>
      </c>
      <c r="J75">
        <f t="shared" si="20"/>
        <v>2000</v>
      </c>
      <c r="K75">
        <f t="shared" si="20"/>
        <v>2000</v>
      </c>
      <c r="L75">
        <f t="shared" si="20"/>
        <v>2000</v>
      </c>
      <c r="M75">
        <f t="shared" si="20"/>
        <v>2000</v>
      </c>
      <c r="N75">
        <f t="shared" si="20"/>
        <v>2000</v>
      </c>
      <c r="O75">
        <f t="shared" si="20"/>
        <v>2000</v>
      </c>
      <c r="P75">
        <f t="shared" si="20"/>
        <v>2000</v>
      </c>
      <c r="Q75">
        <f t="shared" si="20"/>
        <v>2000</v>
      </c>
      <c r="R75">
        <f t="shared" si="20"/>
        <v>2000</v>
      </c>
      <c r="S75">
        <f t="shared" si="20"/>
        <v>2000</v>
      </c>
      <c r="T75">
        <f t="shared" si="20"/>
        <v>2000</v>
      </c>
      <c r="AA75" s="4">
        <f t="shared" si="4"/>
        <v>900.00799999999992</v>
      </c>
      <c r="AB75" s="4">
        <f t="shared" si="9"/>
        <v>1024.104</v>
      </c>
      <c r="AC75" s="4">
        <f t="shared" si="10"/>
        <v>1259</v>
      </c>
      <c r="AD75" s="4">
        <f t="shared" si="11"/>
        <v>1759.816</v>
      </c>
      <c r="AE75" s="4">
        <f t="shared" si="12"/>
        <v>1981.4159999999999</v>
      </c>
      <c r="AF75" s="4">
        <f t="shared" si="13"/>
        <v>2362.5679999999998</v>
      </c>
      <c r="AG75" s="4">
        <f t="shared" si="14"/>
        <v>2974.1839999999997</v>
      </c>
      <c r="AH75" s="4">
        <f t="shared" si="15"/>
        <v>2544.2799999999997</v>
      </c>
      <c r="AI75" s="4">
        <f t="shared" si="16"/>
        <v>891.14399999999989</v>
      </c>
      <c r="AJ75" s="4">
        <f t="shared" si="17"/>
        <v>984.21600000000001</v>
      </c>
      <c r="AK75" s="4">
        <f t="shared" si="18"/>
        <v>957.62399999999991</v>
      </c>
      <c r="AL75" s="4">
        <f t="shared" si="19"/>
        <v>496.69599999999997</v>
      </c>
      <c r="AM75" s="6">
        <f t="shared" si="7"/>
        <v>18135.056</v>
      </c>
      <c r="AO75" s="6">
        <f t="shared" si="8"/>
        <v>21894.032000000003</v>
      </c>
    </row>
    <row r="76" spans="1:41" x14ac:dyDescent="0.25">
      <c r="A76">
        <v>45429</v>
      </c>
      <c r="I76">
        <f t="shared" si="20"/>
        <v>2000</v>
      </c>
      <c r="J76">
        <f t="shared" si="20"/>
        <v>2000</v>
      </c>
      <c r="K76">
        <f t="shared" si="20"/>
        <v>2000</v>
      </c>
      <c r="L76">
        <f t="shared" si="20"/>
        <v>2000</v>
      </c>
      <c r="M76">
        <f t="shared" si="20"/>
        <v>2000</v>
      </c>
      <c r="N76">
        <f t="shared" si="20"/>
        <v>2000</v>
      </c>
      <c r="O76">
        <f t="shared" si="20"/>
        <v>2000</v>
      </c>
      <c r="P76">
        <f t="shared" si="20"/>
        <v>2000</v>
      </c>
      <c r="Q76">
        <f t="shared" si="20"/>
        <v>2000</v>
      </c>
      <c r="R76">
        <f t="shared" si="20"/>
        <v>2000</v>
      </c>
      <c r="S76">
        <f t="shared" si="20"/>
        <v>2000</v>
      </c>
      <c r="T76">
        <f t="shared" si="20"/>
        <v>2000</v>
      </c>
      <c r="AA76" s="4">
        <f t="shared" si="4"/>
        <v>1287.808</v>
      </c>
      <c r="AB76" s="4">
        <f t="shared" si="9"/>
        <v>702.78399999999999</v>
      </c>
      <c r="AC76" s="4">
        <f t="shared" si="10"/>
        <v>702.78399999999999</v>
      </c>
      <c r="AD76" s="4">
        <f t="shared" si="11"/>
        <v>583.12</v>
      </c>
      <c r="AE76" s="4">
        <f t="shared" si="12"/>
        <v>649.59999999999991</v>
      </c>
      <c r="AF76" s="4">
        <f t="shared" si="13"/>
        <v>649.59999999999991</v>
      </c>
      <c r="AG76" s="4">
        <f t="shared" si="14"/>
        <v>636.30399999999997</v>
      </c>
      <c r="AH76" s="4">
        <f t="shared" si="15"/>
        <v>616.36</v>
      </c>
      <c r="AI76" s="4">
        <f t="shared" si="16"/>
        <v>323.84800000000001</v>
      </c>
      <c r="AJ76" s="4">
        <f t="shared" si="17"/>
        <v>496.69599999999997</v>
      </c>
      <c r="AK76" s="4">
        <f t="shared" si="18"/>
        <v>1267.864</v>
      </c>
      <c r="AL76" s="4">
        <f t="shared" si="19"/>
        <v>1886.1280000000002</v>
      </c>
      <c r="AM76" s="6">
        <f t="shared" si="7"/>
        <v>9802.8960000000006</v>
      </c>
      <c r="AO76" s="6">
        <f t="shared" si="8"/>
        <v>11396.112000000001</v>
      </c>
    </row>
    <row r="77" spans="1:41" x14ac:dyDescent="0.25">
      <c r="A77">
        <v>45621</v>
      </c>
      <c r="I77">
        <f t="shared" si="20"/>
        <v>1920</v>
      </c>
      <c r="J77">
        <f t="shared" si="20"/>
        <v>2000</v>
      </c>
      <c r="K77">
        <f t="shared" si="20"/>
        <v>2000</v>
      </c>
      <c r="L77">
        <f t="shared" si="20"/>
        <v>2000</v>
      </c>
      <c r="M77">
        <f t="shared" si="20"/>
        <v>2000</v>
      </c>
      <c r="N77">
        <f t="shared" si="20"/>
        <v>2000</v>
      </c>
      <c r="O77">
        <f t="shared" si="20"/>
        <v>2000</v>
      </c>
      <c r="P77">
        <f t="shared" si="20"/>
        <v>2000</v>
      </c>
      <c r="Q77">
        <f t="shared" si="20"/>
        <v>2000</v>
      </c>
      <c r="R77">
        <f t="shared" si="20"/>
        <v>2000</v>
      </c>
      <c r="S77">
        <f t="shared" si="20"/>
        <v>2000</v>
      </c>
      <c r="T77">
        <f t="shared" si="20"/>
        <v>2000</v>
      </c>
      <c r="AA77" s="4">
        <f t="shared" si="4"/>
        <v>294.952</v>
      </c>
      <c r="AB77" s="4">
        <f t="shared" si="9"/>
        <v>476.75200000000001</v>
      </c>
      <c r="AC77" s="4">
        <f t="shared" si="10"/>
        <v>928.81599999999992</v>
      </c>
      <c r="AD77" s="4">
        <f t="shared" si="11"/>
        <v>716.07999999999993</v>
      </c>
      <c r="AE77" s="4">
        <f t="shared" si="12"/>
        <v>795.85599999999988</v>
      </c>
      <c r="AF77" s="4">
        <f t="shared" si="13"/>
        <v>782.56</v>
      </c>
      <c r="AG77" s="4">
        <f t="shared" si="14"/>
        <v>829.09599999999989</v>
      </c>
      <c r="AH77" s="4">
        <f t="shared" si="15"/>
        <v>3322.0959999999995</v>
      </c>
      <c r="AI77" s="4">
        <f t="shared" si="16"/>
        <v>436.86399999999998</v>
      </c>
      <c r="AJ77" s="4">
        <f t="shared" si="17"/>
        <v>623.00799999999992</v>
      </c>
      <c r="AK77" s="4">
        <f t="shared" si="18"/>
        <v>3069.4719999999998</v>
      </c>
      <c r="AL77" s="4">
        <f t="shared" si="19"/>
        <v>1746.52</v>
      </c>
      <c r="AM77" s="6">
        <f t="shared" si="7"/>
        <v>14022.071999999998</v>
      </c>
      <c r="AO77" s="6">
        <f t="shared" si="8"/>
        <v>16714.871999999999</v>
      </c>
    </row>
    <row r="78" spans="1:41" x14ac:dyDescent="0.25">
      <c r="A78">
        <v>48095</v>
      </c>
      <c r="I78">
        <f t="shared" si="20"/>
        <v>2000</v>
      </c>
      <c r="J78">
        <f t="shared" si="20"/>
        <v>2000</v>
      </c>
      <c r="K78">
        <f t="shared" si="20"/>
        <v>2000</v>
      </c>
      <c r="L78">
        <f t="shared" si="20"/>
        <v>2000</v>
      </c>
      <c r="M78">
        <f t="shared" si="20"/>
        <v>2000</v>
      </c>
      <c r="N78">
        <f t="shared" si="20"/>
        <v>2000</v>
      </c>
      <c r="O78">
        <f t="shared" si="20"/>
        <v>2000</v>
      </c>
      <c r="P78">
        <f t="shared" si="20"/>
        <v>2000</v>
      </c>
      <c r="Q78">
        <f t="shared" si="20"/>
        <v>2000</v>
      </c>
      <c r="R78">
        <f t="shared" si="20"/>
        <v>720</v>
      </c>
      <c r="S78">
        <f t="shared" si="20"/>
        <v>560</v>
      </c>
      <c r="T78">
        <f t="shared" si="20"/>
        <v>400</v>
      </c>
      <c r="AA78" s="4">
        <f t="shared" si="4"/>
        <v>651.81599999999992</v>
      </c>
      <c r="AB78" s="4">
        <f t="shared" si="9"/>
        <v>483.40000000000003</v>
      </c>
      <c r="AC78" s="4">
        <f t="shared" si="10"/>
        <v>1041.8320000000001</v>
      </c>
      <c r="AD78" s="4">
        <f t="shared" si="11"/>
        <v>1919.3680000000002</v>
      </c>
      <c r="AE78" s="4">
        <f t="shared" si="12"/>
        <v>2265.0639999999999</v>
      </c>
      <c r="AF78" s="4">
        <f t="shared" si="13"/>
        <v>2415.752</v>
      </c>
      <c r="AG78" s="4">
        <f t="shared" si="14"/>
        <v>2203.0160000000001</v>
      </c>
      <c r="AH78" s="4">
        <f t="shared" si="15"/>
        <v>3975.8159999999998</v>
      </c>
      <c r="AI78" s="4">
        <f t="shared" si="16"/>
        <v>1547.0800000000002</v>
      </c>
      <c r="AJ78" s="4">
        <f t="shared" si="17"/>
        <v>127.432</v>
      </c>
      <c r="AK78" s="4">
        <f t="shared" si="18"/>
        <v>105.096</v>
      </c>
      <c r="AL78" s="4">
        <f t="shared" si="19"/>
        <v>82.76</v>
      </c>
      <c r="AM78" s="6">
        <f t="shared" si="7"/>
        <v>16818.432000000001</v>
      </c>
      <c r="AO78" s="6">
        <f t="shared" si="8"/>
        <v>20391.936000000002</v>
      </c>
    </row>
    <row r="79" spans="1:41" x14ac:dyDescent="0.25">
      <c r="A79">
        <v>49691</v>
      </c>
      <c r="I79">
        <f t="shared" si="20"/>
        <v>2000</v>
      </c>
      <c r="J79">
        <f t="shared" si="20"/>
        <v>2000</v>
      </c>
      <c r="K79">
        <f t="shared" si="20"/>
        <v>2000</v>
      </c>
      <c r="L79">
        <f t="shared" si="20"/>
        <v>2000</v>
      </c>
      <c r="M79">
        <f t="shared" si="20"/>
        <v>2000</v>
      </c>
      <c r="N79">
        <f t="shared" si="20"/>
        <v>2000</v>
      </c>
      <c r="O79">
        <f t="shared" si="20"/>
        <v>2000</v>
      </c>
      <c r="P79">
        <f t="shared" si="20"/>
        <v>2000</v>
      </c>
      <c r="Q79">
        <f t="shared" si="20"/>
        <v>2000</v>
      </c>
      <c r="R79">
        <f t="shared" si="20"/>
        <v>2000</v>
      </c>
      <c r="S79">
        <f t="shared" si="20"/>
        <v>2000</v>
      </c>
      <c r="T79">
        <f t="shared" si="20"/>
        <v>2000</v>
      </c>
      <c r="AA79" s="4">
        <f t="shared" si="4"/>
        <v>1420.768</v>
      </c>
      <c r="AB79" s="4">
        <f t="shared" si="9"/>
        <v>1028.5360000000001</v>
      </c>
      <c r="AC79" s="4">
        <f t="shared" si="10"/>
        <v>1487.248</v>
      </c>
      <c r="AD79" s="4">
        <f t="shared" si="11"/>
        <v>1553.7280000000001</v>
      </c>
      <c r="AE79" s="4">
        <f t="shared" si="12"/>
        <v>1999.144</v>
      </c>
      <c r="AF79" s="4">
        <f t="shared" si="13"/>
        <v>1859.5360000000001</v>
      </c>
      <c r="AG79" s="4">
        <f t="shared" si="14"/>
        <v>1759.816</v>
      </c>
      <c r="AH79" s="4">
        <f t="shared" si="15"/>
        <v>935.46399999999983</v>
      </c>
      <c r="AI79" s="4">
        <f t="shared" si="16"/>
        <v>370.38400000000001</v>
      </c>
      <c r="AJ79" s="4">
        <f t="shared" si="17"/>
        <v>516.64</v>
      </c>
      <c r="AK79" s="4">
        <f t="shared" si="18"/>
        <v>529.93599999999992</v>
      </c>
      <c r="AL79" s="4">
        <f t="shared" si="19"/>
        <v>569.82399999999996</v>
      </c>
      <c r="AM79" s="6">
        <f t="shared" si="7"/>
        <v>14031.024000000001</v>
      </c>
      <c r="AO79" s="6">
        <f t="shared" si="8"/>
        <v>16723.248</v>
      </c>
    </row>
    <row r="80" spans="1:41" x14ac:dyDescent="0.25">
      <c r="A80">
        <v>49935</v>
      </c>
      <c r="I80">
        <f t="shared" si="20"/>
        <v>1040</v>
      </c>
      <c r="J80">
        <f t="shared" si="20"/>
        <v>1560</v>
      </c>
      <c r="K80">
        <f t="shared" si="20"/>
        <v>2000</v>
      </c>
      <c r="L80">
        <f t="shared" si="20"/>
        <v>2000</v>
      </c>
      <c r="M80">
        <f t="shared" si="20"/>
        <v>2000</v>
      </c>
      <c r="N80">
        <f t="shared" si="20"/>
        <v>2000</v>
      </c>
      <c r="O80">
        <f t="shared" si="20"/>
        <v>2000</v>
      </c>
      <c r="P80">
        <f t="shared" si="20"/>
        <v>2000</v>
      </c>
      <c r="Q80">
        <f t="shared" si="20"/>
        <v>1480</v>
      </c>
      <c r="R80">
        <f t="shared" si="20"/>
        <v>2000</v>
      </c>
      <c r="S80">
        <f t="shared" si="20"/>
        <v>2000</v>
      </c>
      <c r="T80">
        <f t="shared" si="20"/>
        <v>880</v>
      </c>
      <c r="AA80" s="4">
        <f t="shared" si="4"/>
        <v>172.10399999999998</v>
      </c>
      <c r="AB80" s="4">
        <f t="shared" si="9"/>
        <v>244.69600000000003</v>
      </c>
      <c r="AC80" s="4">
        <f t="shared" si="10"/>
        <v>860.12</v>
      </c>
      <c r="AD80" s="4">
        <f t="shared" si="11"/>
        <v>1436.28</v>
      </c>
      <c r="AE80" s="4">
        <f t="shared" si="12"/>
        <v>1467.3040000000001</v>
      </c>
      <c r="AF80" s="4">
        <f t="shared" si="13"/>
        <v>1360.9360000000001</v>
      </c>
      <c r="AG80" s="4">
        <f t="shared" si="14"/>
        <v>1223.5440000000001</v>
      </c>
      <c r="AH80" s="4">
        <f t="shared" si="15"/>
        <v>780.34399999999994</v>
      </c>
      <c r="AI80" s="4">
        <f t="shared" si="16"/>
        <v>233.52800000000002</v>
      </c>
      <c r="AJ80" s="4">
        <f t="shared" si="17"/>
        <v>642.95199999999988</v>
      </c>
      <c r="AK80" s="4">
        <f t="shared" si="18"/>
        <v>541.01599999999996</v>
      </c>
      <c r="AL80" s="4">
        <f t="shared" si="19"/>
        <v>149.768</v>
      </c>
      <c r="AM80" s="6">
        <f t="shared" si="7"/>
        <v>9112.5920000000006</v>
      </c>
      <c r="AO80" s="6">
        <f t="shared" si="8"/>
        <v>10636.688000000002</v>
      </c>
    </row>
    <row r="81" spans="1:41" x14ac:dyDescent="0.25">
      <c r="A81">
        <v>55970</v>
      </c>
      <c r="I81">
        <f t="shared" si="20"/>
        <v>2000</v>
      </c>
      <c r="J81">
        <f t="shared" si="20"/>
        <v>2000</v>
      </c>
      <c r="K81">
        <f t="shared" si="20"/>
        <v>2000</v>
      </c>
      <c r="L81">
        <f t="shared" si="20"/>
        <v>2000</v>
      </c>
      <c r="M81">
        <f t="shared" si="20"/>
        <v>2000</v>
      </c>
      <c r="N81">
        <f t="shared" si="20"/>
        <v>2000</v>
      </c>
      <c r="O81">
        <f t="shared" si="20"/>
        <v>2000</v>
      </c>
      <c r="P81">
        <f t="shared" si="20"/>
        <v>2000</v>
      </c>
      <c r="Q81">
        <f t="shared" si="20"/>
        <v>2000</v>
      </c>
      <c r="R81">
        <f t="shared" si="20"/>
        <v>1308</v>
      </c>
      <c r="S81">
        <f t="shared" si="20"/>
        <v>1313</v>
      </c>
      <c r="T81">
        <f t="shared" si="20"/>
        <v>2000</v>
      </c>
      <c r="AA81" s="4">
        <f t="shared" si="4"/>
        <v>1225.3168000000001</v>
      </c>
      <c r="AB81" s="4">
        <f t="shared" si="9"/>
        <v>994.07719999999983</v>
      </c>
      <c r="AC81" s="4">
        <f t="shared" si="10"/>
        <v>1024.9904000000001</v>
      </c>
      <c r="AD81" s="4">
        <f t="shared" si="11"/>
        <v>964.16119999999989</v>
      </c>
      <c r="AE81" s="4">
        <f t="shared" si="12"/>
        <v>757.9624</v>
      </c>
      <c r="AF81" s="4">
        <f t="shared" si="13"/>
        <v>1719.4848</v>
      </c>
      <c r="AG81" s="4">
        <f t="shared" si="14"/>
        <v>1831.0604000000001</v>
      </c>
      <c r="AH81" s="4">
        <f t="shared" si="15"/>
        <v>1653.8912</v>
      </c>
      <c r="AI81" s="4">
        <f t="shared" si="16"/>
        <v>499.79839999999996</v>
      </c>
      <c r="AJ81" s="4">
        <f t="shared" si="17"/>
        <v>209.51679999999999</v>
      </c>
      <c r="AK81" s="4">
        <f t="shared" si="18"/>
        <v>210.21480000000003</v>
      </c>
      <c r="AL81" s="4">
        <f t="shared" si="19"/>
        <v>432.98599999999999</v>
      </c>
      <c r="AM81" s="6">
        <f t="shared" si="7"/>
        <v>11523.4604</v>
      </c>
      <c r="AO81" s="6">
        <f t="shared" si="8"/>
        <v>13613.9372</v>
      </c>
    </row>
    <row r="82" spans="1:41" x14ac:dyDescent="0.25">
      <c r="A82">
        <v>55973</v>
      </c>
      <c r="I82">
        <f t="shared" si="20"/>
        <v>2000</v>
      </c>
      <c r="J82">
        <f t="shared" si="20"/>
        <v>2000</v>
      </c>
      <c r="K82">
        <f t="shared" si="20"/>
        <v>2000</v>
      </c>
      <c r="L82">
        <f t="shared" si="20"/>
        <v>2000</v>
      </c>
      <c r="M82">
        <f t="shared" si="20"/>
        <v>2000</v>
      </c>
      <c r="N82">
        <f t="shared" si="20"/>
        <v>2000</v>
      </c>
      <c r="O82">
        <f t="shared" si="20"/>
        <v>2000</v>
      </c>
      <c r="P82">
        <f t="shared" si="20"/>
        <v>2000</v>
      </c>
      <c r="Q82">
        <f t="shared" si="20"/>
        <v>2000</v>
      </c>
      <c r="R82">
        <f t="shared" si="20"/>
        <v>1088</v>
      </c>
      <c r="S82">
        <f t="shared" si="20"/>
        <v>687</v>
      </c>
      <c r="T82">
        <f t="shared" si="20"/>
        <v>1488</v>
      </c>
      <c r="AA82" s="4">
        <f t="shared" si="4"/>
        <v>830.20399999999984</v>
      </c>
      <c r="AB82" s="4">
        <f t="shared" si="9"/>
        <v>815.13519999999994</v>
      </c>
      <c r="AC82" s="4">
        <f t="shared" si="10"/>
        <v>733.25399999999991</v>
      </c>
      <c r="AD82" s="4">
        <f t="shared" si="11"/>
        <v>1473.952</v>
      </c>
      <c r="AE82" s="4">
        <f t="shared" si="12"/>
        <v>1526.8036</v>
      </c>
      <c r="AF82" s="4">
        <f t="shared" si="13"/>
        <v>1836.4896000000001</v>
      </c>
      <c r="AG82" s="4">
        <f t="shared" si="14"/>
        <v>1652.7832000000001</v>
      </c>
      <c r="AH82" s="4">
        <f t="shared" si="15"/>
        <v>1417.1116000000002</v>
      </c>
      <c r="AI82" s="4">
        <f t="shared" si="16"/>
        <v>387.8904</v>
      </c>
      <c r="AJ82" s="4">
        <f t="shared" si="17"/>
        <v>178.8048</v>
      </c>
      <c r="AK82" s="4">
        <f t="shared" si="18"/>
        <v>122.82520000000001</v>
      </c>
      <c r="AL82" s="4">
        <f t="shared" si="19"/>
        <v>234.64480000000003</v>
      </c>
      <c r="AM82" s="6">
        <f t="shared" si="7"/>
        <v>11209.8984</v>
      </c>
      <c r="AO82" s="6">
        <f t="shared" si="8"/>
        <v>13268.148000000001</v>
      </c>
    </row>
    <row r="83" spans="1:41" x14ac:dyDescent="0.25">
      <c r="A83">
        <v>56064</v>
      </c>
      <c r="I83">
        <f t="shared" si="20"/>
        <v>2000</v>
      </c>
      <c r="J83">
        <f t="shared" si="20"/>
        <v>2000</v>
      </c>
      <c r="K83">
        <f t="shared" si="20"/>
        <v>2000</v>
      </c>
      <c r="L83">
        <f t="shared" si="20"/>
        <v>2000</v>
      </c>
      <c r="M83">
        <f t="shared" si="20"/>
        <v>2000</v>
      </c>
      <c r="N83">
        <f t="shared" si="20"/>
        <v>2000</v>
      </c>
      <c r="O83">
        <f t="shared" si="20"/>
        <v>2000</v>
      </c>
      <c r="P83">
        <f t="shared" si="20"/>
        <v>2000</v>
      </c>
      <c r="Q83">
        <f t="shared" si="20"/>
        <v>2000</v>
      </c>
      <c r="R83">
        <f t="shared" si="20"/>
        <v>720</v>
      </c>
      <c r="S83">
        <f t="shared" si="20"/>
        <v>780</v>
      </c>
      <c r="T83">
        <f t="shared" si="20"/>
        <v>720</v>
      </c>
      <c r="AA83" s="4">
        <f t="shared" si="4"/>
        <v>1872.8320000000001</v>
      </c>
      <c r="AB83" s="4">
        <f t="shared" si="9"/>
        <v>1327.6959999999999</v>
      </c>
      <c r="AC83" s="4">
        <f t="shared" si="10"/>
        <v>1161.4960000000001</v>
      </c>
      <c r="AD83" s="4">
        <f t="shared" si="11"/>
        <v>1686.6880000000001</v>
      </c>
      <c r="AE83" s="4">
        <f t="shared" si="12"/>
        <v>3016.288</v>
      </c>
      <c r="AF83" s="4">
        <f t="shared" si="13"/>
        <v>2949.808</v>
      </c>
      <c r="AG83" s="4">
        <f t="shared" si="14"/>
        <v>2923.2159999999999</v>
      </c>
      <c r="AH83" s="4">
        <f t="shared" si="15"/>
        <v>1979.2</v>
      </c>
      <c r="AI83" s="4">
        <f t="shared" si="16"/>
        <v>350.44</v>
      </c>
      <c r="AJ83" s="4">
        <f t="shared" si="17"/>
        <v>127.432</v>
      </c>
      <c r="AK83" s="4">
        <f t="shared" si="18"/>
        <v>135.80799999999999</v>
      </c>
      <c r="AL83" s="4">
        <f t="shared" si="19"/>
        <v>127.432</v>
      </c>
      <c r="AM83" s="6">
        <f t="shared" si="7"/>
        <v>17658.336000000003</v>
      </c>
      <c r="AO83" s="6">
        <f t="shared" si="8"/>
        <v>21430.560000000001</v>
      </c>
    </row>
    <row r="84" spans="1:41" x14ac:dyDescent="0.25">
      <c r="A84">
        <v>56109</v>
      </c>
      <c r="I84">
        <f t="shared" si="20"/>
        <v>2000</v>
      </c>
      <c r="J84">
        <f t="shared" si="20"/>
        <v>2000</v>
      </c>
      <c r="K84">
        <f t="shared" si="20"/>
        <v>2000</v>
      </c>
      <c r="L84">
        <f t="shared" si="20"/>
        <v>2000</v>
      </c>
      <c r="M84">
        <f t="shared" si="20"/>
        <v>2000</v>
      </c>
      <c r="N84">
        <f t="shared" si="20"/>
        <v>2000</v>
      </c>
      <c r="O84">
        <f t="shared" si="20"/>
        <v>2000</v>
      </c>
      <c r="P84">
        <f t="shared" si="20"/>
        <v>2000</v>
      </c>
      <c r="Q84">
        <f t="shared" si="20"/>
        <v>2000</v>
      </c>
      <c r="R84">
        <f t="shared" si="20"/>
        <v>2000</v>
      </c>
      <c r="S84">
        <f t="shared" si="20"/>
        <v>2000</v>
      </c>
      <c r="T84">
        <f t="shared" si="20"/>
        <v>2000</v>
      </c>
      <c r="AA84" s="4">
        <f t="shared" si="4"/>
        <v>589.76799999999992</v>
      </c>
      <c r="AB84" s="4">
        <f t="shared" si="9"/>
        <v>563.17599999999993</v>
      </c>
      <c r="AC84" s="4">
        <f t="shared" si="10"/>
        <v>549.88</v>
      </c>
      <c r="AD84" s="4">
        <f t="shared" si="11"/>
        <v>396.976</v>
      </c>
      <c r="AE84" s="4">
        <f t="shared" si="12"/>
        <v>509.99200000000002</v>
      </c>
      <c r="AF84" s="4">
        <f t="shared" si="13"/>
        <v>549.88</v>
      </c>
      <c r="AG84" s="4">
        <f t="shared" si="14"/>
        <v>543.23199999999997</v>
      </c>
      <c r="AH84" s="4">
        <f t="shared" si="15"/>
        <v>583.12</v>
      </c>
      <c r="AI84" s="4">
        <f t="shared" si="16"/>
        <v>722.72799999999995</v>
      </c>
      <c r="AJ84" s="4">
        <f t="shared" si="17"/>
        <v>509.99200000000002</v>
      </c>
      <c r="AK84" s="4">
        <f t="shared" si="18"/>
        <v>543.23199999999997</v>
      </c>
      <c r="AL84" s="4">
        <f t="shared" si="19"/>
        <v>536.58399999999995</v>
      </c>
      <c r="AM84" s="6">
        <f t="shared" si="7"/>
        <v>6598.56</v>
      </c>
      <c r="AO84" s="6">
        <f t="shared" si="8"/>
        <v>7358.88</v>
      </c>
    </row>
    <row r="85" spans="1:41" x14ac:dyDescent="0.25">
      <c r="A85">
        <v>56116</v>
      </c>
      <c r="I85">
        <f t="shared" si="20"/>
        <v>1680</v>
      </c>
      <c r="J85">
        <f t="shared" si="20"/>
        <v>1200</v>
      </c>
      <c r="K85">
        <f t="shared" si="20"/>
        <v>2000</v>
      </c>
      <c r="L85">
        <f t="shared" si="20"/>
        <v>2000</v>
      </c>
      <c r="M85">
        <f t="shared" si="20"/>
        <v>2000</v>
      </c>
      <c r="N85">
        <f t="shared" si="20"/>
        <v>2000</v>
      </c>
      <c r="O85">
        <f t="shared" si="20"/>
        <v>2000</v>
      </c>
      <c r="P85">
        <f t="shared" si="20"/>
        <v>2000</v>
      </c>
      <c r="Q85">
        <f t="shared" si="20"/>
        <v>2000</v>
      </c>
      <c r="R85">
        <f t="shared" si="20"/>
        <v>480</v>
      </c>
      <c r="S85">
        <f t="shared" si="20"/>
        <v>240</v>
      </c>
      <c r="T85">
        <f t="shared" si="20"/>
        <v>240</v>
      </c>
      <c r="AA85" s="4">
        <f t="shared" si="4"/>
        <v>261.44799999999998</v>
      </c>
      <c r="AB85" s="4">
        <f t="shared" si="9"/>
        <v>194.44</v>
      </c>
      <c r="AC85" s="4">
        <f t="shared" si="10"/>
        <v>702.78399999999999</v>
      </c>
      <c r="AD85" s="4">
        <f t="shared" si="11"/>
        <v>1553.7280000000001</v>
      </c>
      <c r="AE85" s="4">
        <f t="shared" si="12"/>
        <v>2258.4159999999997</v>
      </c>
      <c r="AF85" s="4">
        <f t="shared" si="13"/>
        <v>2417.9679999999998</v>
      </c>
      <c r="AG85" s="4">
        <f t="shared" si="14"/>
        <v>1959.2560000000001</v>
      </c>
      <c r="AH85" s="4">
        <f t="shared" si="15"/>
        <v>1739.8720000000001</v>
      </c>
      <c r="AI85" s="4">
        <f t="shared" si="16"/>
        <v>310.55200000000002</v>
      </c>
      <c r="AJ85" s="4">
        <f t="shared" si="17"/>
        <v>93.927999999999997</v>
      </c>
      <c r="AK85" s="4">
        <f t="shared" si="18"/>
        <v>60.423999999999999</v>
      </c>
      <c r="AL85" s="4">
        <f t="shared" si="19"/>
        <v>60.423999999999999</v>
      </c>
      <c r="AM85" s="6">
        <f t="shared" si="7"/>
        <v>11613.24</v>
      </c>
      <c r="AO85" s="6">
        <f t="shared" si="8"/>
        <v>13900.536000000002</v>
      </c>
    </row>
    <row r="86" spans="1:41" x14ac:dyDescent="0.25">
      <c r="A86">
        <v>60585</v>
      </c>
      <c r="I86">
        <f t="shared" si="20"/>
        <v>2000</v>
      </c>
      <c r="J86">
        <f t="shared" si="20"/>
        <v>2000</v>
      </c>
      <c r="K86">
        <f t="shared" si="20"/>
        <v>2000</v>
      </c>
      <c r="L86">
        <f t="shared" si="20"/>
        <v>760</v>
      </c>
      <c r="M86">
        <f t="shared" si="20"/>
        <v>600</v>
      </c>
      <c r="N86">
        <f t="shared" si="20"/>
        <v>600</v>
      </c>
      <c r="O86">
        <f t="shared" si="20"/>
        <v>1160</v>
      </c>
      <c r="P86">
        <f t="shared" si="20"/>
        <v>2000</v>
      </c>
      <c r="Q86">
        <f t="shared" si="20"/>
        <v>1800</v>
      </c>
      <c r="R86">
        <f t="shared" si="20"/>
        <v>160</v>
      </c>
      <c r="S86">
        <f t="shared" si="20"/>
        <v>1600</v>
      </c>
      <c r="T86">
        <f t="shared" si="20"/>
        <v>280</v>
      </c>
      <c r="AA86" s="4">
        <f t="shared" si="4"/>
        <v>762.61599999999987</v>
      </c>
      <c r="AB86" s="4">
        <f t="shared" si="9"/>
        <v>1591.4</v>
      </c>
      <c r="AC86" s="4">
        <f t="shared" si="10"/>
        <v>580.90399999999988</v>
      </c>
      <c r="AD86" s="4">
        <f t="shared" si="11"/>
        <v>133.01600000000002</v>
      </c>
      <c r="AE86" s="4">
        <f t="shared" si="12"/>
        <v>110.68</v>
      </c>
      <c r="AF86" s="4">
        <f t="shared" si="13"/>
        <v>110.68</v>
      </c>
      <c r="AG86" s="4">
        <f t="shared" si="14"/>
        <v>188.85599999999999</v>
      </c>
      <c r="AH86" s="4">
        <f t="shared" si="15"/>
        <v>483.40000000000003</v>
      </c>
      <c r="AI86" s="4">
        <f t="shared" si="16"/>
        <v>278.2</v>
      </c>
      <c r="AJ86" s="4">
        <f t="shared" si="17"/>
        <v>49.256</v>
      </c>
      <c r="AK86" s="4">
        <f t="shared" si="18"/>
        <v>250.28000000000003</v>
      </c>
      <c r="AL86" s="4">
        <f t="shared" si="19"/>
        <v>66.00800000000001</v>
      </c>
      <c r="AM86" s="6">
        <f t="shared" si="7"/>
        <v>4605.2960000000003</v>
      </c>
      <c r="AO86" s="6">
        <f t="shared" si="8"/>
        <v>5175.5360000000001</v>
      </c>
    </row>
    <row r="87" spans="1:41" x14ac:dyDescent="0.25">
      <c r="A87">
        <v>61966</v>
      </c>
      <c r="I87">
        <f t="shared" si="20"/>
        <v>1458</v>
      </c>
      <c r="J87">
        <f t="shared" si="20"/>
        <v>1926</v>
      </c>
      <c r="K87">
        <f t="shared" si="20"/>
        <v>2000</v>
      </c>
      <c r="L87">
        <f t="shared" si="20"/>
        <v>2000</v>
      </c>
      <c r="M87">
        <f t="shared" si="20"/>
        <v>2000</v>
      </c>
      <c r="N87">
        <f t="shared" si="20"/>
        <v>2000</v>
      </c>
      <c r="O87">
        <f t="shared" si="20"/>
        <v>2000</v>
      </c>
      <c r="P87">
        <f t="shared" si="20"/>
        <v>2000</v>
      </c>
      <c r="Q87">
        <f t="shared" si="20"/>
        <v>2000</v>
      </c>
      <c r="R87">
        <f t="shared" si="20"/>
        <v>840</v>
      </c>
      <c r="S87">
        <f t="shared" si="20"/>
        <v>793</v>
      </c>
      <c r="T87">
        <f t="shared" si="20"/>
        <v>975</v>
      </c>
      <c r="AA87" s="4">
        <f t="shared" si="4"/>
        <v>230.45679999999999</v>
      </c>
      <c r="AB87" s="4">
        <f t="shared" si="9"/>
        <v>295.78960000000001</v>
      </c>
      <c r="AC87" s="4">
        <f t="shared" si="10"/>
        <v>392.10079999999999</v>
      </c>
      <c r="AD87" s="4">
        <f t="shared" si="11"/>
        <v>483.95400000000001</v>
      </c>
      <c r="AE87" s="4">
        <f t="shared" si="12"/>
        <v>1784.5244</v>
      </c>
      <c r="AF87" s="4">
        <f t="shared" si="13"/>
        <v>1940.9740000000002</v>
      </c>
      <c r="AG87" s="4">
        <f t="shared" si="14"/>
        <v>1733.1132</v>
      </c>
      <c r="AH87" s="4">
        <f t="shared" si="15"/>
        <v>2370.3239999999996</v>
      </c>
      <c r="AI87" s="4">
        <f t="shared" si="16"/>
        <v>1189.6392000000001</v>
      </c>
      <c r="AJ87" s="4">
        <f t="shared" si="17"/>
        <v>144.184</v>
      </c>
      <c r="AK87" s="4">
        <f t="shared" si="18"/>
        <v>137.62279999999998</v>
      </c>
      <c r="AL87" s="4">
        <f t="shared" si="19"/>
        <v>163.03000000000003</v>
      </c>
      <c r="AM87" s="6">
        <f t="shared" si="7"/>
        <v>10865.712799999998</v>
      </c>
      <c r="AO87" s="6">
        <f t="shared" si="8"/>
        <v>12880.618400000001</v>
      </c>
    </row>
    <row r="88" spans="1:41" x14ac:dyDescent="0.25">
      <c r="A88">
        <v>61967</v>
      </c>
      <c r="I88">
        <f t="shared" si="20"/>
        <v>120</v>
      </c>
      <c r="J88">
        <f t="shared" si="20"/>
        <v>143</v>
      </c>
      <c r="K88">
        <f t="shared" si="20"/>
        <v>204</v>
      </c>
      <c r="L88">
        <f t="shared" si="20"/>
        <v>211</v>
      </c>
      <c r="M88">
        <f t="shared" si="20"/>
        <v>261</v>
      </c>
      <c r="N88">
        <f t="shared" si="20"/>
        <v>2000</v>
      </c>
      <c r="O88">
        <f t="shared" si="20"/>
        <v>2000</v>
      </c>
      <c r="P88">
        <f t="shared" si="20"/>
        <v>2000</v>
      </c>
      <c r="Q88">
        <f t="shared" si="20"/>
        <v>2000</v>
      </c>
      <c r="R88">
        <f t="shared" si="20"/>
        <v>115</v>
      </c>
      <c r="S88">
        <f t="shared" si="20"/>
        <v>258</v>
      </c>
      <c r="T88">
        <f t="shared" si="20"/>
        <v>307</v>
      </c>
      <c r="AA88" s="4">
        <f t="shared" si="4"/>
        <v>43.671999999999997</v>
      </c>
      <c r="AB88" s="4">
        <f t="shared" si="9"/>
        <v>46.882800000000003</v>
      </c>
      <c r="AC88" s="4">
        <f t="shared" si="10"/>
        <v>55.398400000000002</v>
      </c>
      <c r="AD88" s="4">
        <f t="shared" si="11"/>
        <v>56.375600000000006</v>
      </c>
      <c r="AE88" s="4">
        <f t="shared" si="12"/>
        <v>63.355600000000003</v>
      </c>
      <c r="AF88" s="4">
        <f t="shared" si="13"/>
        <v>390.88200000000001</v>
      </c>
      <c r="AG88" s="4">
        <f t="shared" si="14"/>
        <v>1857.7632000000001</v>
      </c>
      <c r="AH88" s="4">
        <f t="shared" si="15"/>
        <v>2465.058</v>
      </c>
      <c r="AI88" s="4">
        <f t="shared" si="16"/>
        <v>534.5895999999999</v>
      </c>
      <c r="AJ88" s="4">
        <f t="shared" si="17"/>
        <v>42.974000000000004</v>
      </c>
      <c r="AK88" s="4">
        <f t="shared" si="18"/>
        <v>62.936800000000005</v>
      </c>
      <c r="AL88" s="4">
        <f t="shared" si="19"/>
        <v>69.777199999999993</v>
      </c>
      <c r="AM88" s="6">
        <f t="shared" si="7"/>
        <v>5689.6652000000013</v>
      </c>
      <c r="AO88" s="6">
        <f t="shared" si="8"/>
        <v>6735.5659999999998</v>
      </c>
    </row>
    <row r="89" spans="1:41" x14ac:dyDescent="0.25">
      <c r="A89">
        <v>64343</v>
      </c>
      <c r="I89">
        <f t="shared" si="20"/>
        <v>2000</v>
      </c>
      <c r="J89">
        <f t="shared" si="20"/>
        <v>2000</v>
      </c>
      <c r="K89">
        <f t="shared" si="20"/>
        <v>2000</v>
      </c>
      <c r="L89">
        <f t="shared" si="20"/>
        <v>2000</v>
      </c>
      <c r="M89">
        <f t="shared" si="20"/>
        <v>2000</v>
      </c>
      <c r="N89">
        <f t="shared" si="20"/>
        <v>2000</v>
      </c>
      <c r="O89">
        <f t="shared" si="20"/>
        <v>2000</v>
      </c>
      <c r="P89">
        <f t="shared" si="20"/>
        <v>2000</v>
      </c>
      <c r="Q89">
        <f t="shared" si="20"/>
        <v>848</v>
      </c>
      <c r="R89">
        <f t="shared" si="20"/>
        <v>979</v>
      </c>
      <c r="S89">
        <f t="shared" si="20"/>
        <v>973</v>
      </c>
      <c r="T89">
        <f t="shared" si="20"/>
        <v>561</v>
      </c>
      <c r="AA89" s="4">
        <f t="shared" si="4"/>
        <v>1009.6999999999999</v>
      </c>
      <c r="AB89" s="4">
        <f t="shared" si="9"/>
        <v>936.35039999999992</v>
      </c>
      <c r="AC89" s="4">
        <f t="shared" si="10"/>
        <v>1522.15</v>
      </c>
      <c r="AD89" s="4">
        <f t="shared" si="11"/>
        <v>1316.9484</v>
      </c>
      <c r="AE89" s="4">
        <f t="shared" si="12"/>
        <v>1091.9136000000001</v>
      </c>
      <c r="AF89" s="4">
        <f t="shared" si="13"/>
        <v>1671.6192000000001</v>
      </c>
      <c r="AG89" s="4">
        <f t="shared" si="14"/>
        <v>1444.7008000000001</v>
      </c>
      <c r="AH89" s="4">
        <f t="shared" si="15"/>
        <v>899.67559999999992</v>
      </c>
      <c r="AI89" s="4">
        <f t="shared" si="16"/>
        <v>145.30080000000001</v>
      </c>
      <c r="AJ89" s="4">
        <f t="shared" si="17"/>
        <v>163.58839999999998</v>
      </c>
      <c r="AK89" s="4">
        <f t="shared" si="18"/>
        <v>162.75080000000003</v>
      </c>
      <c r="AL89" s="4">
        <f t="shared" si="19"/>
        <v>105.23560000000001</v>
      </c>
      <c r="AM89" s="6">
        <f t="shared" si="7"/>
        <v>10469.933600000002</v>
      </c>
      <c r="AO89" s="6">
        <f t="shared" si="8"/>
        <v>12404.8616</v>
      </c>
    </row>
    <row r="90" spans="1:41" x14ac:dyDescent="0.25">
      <c r="A90">
        <v>66430</v>
      </c>
      <c r="I90">
        <f t="shared" si="20"/>
        <v>2000</v>
      </c>
      <c r="J90">
        <f t="shared" si="20"/>
        <v>2000</v>
      </c>
      <c r="K90">
        <f t="shared" si="20"/>
        <v>2000</v>
      </c>
      <c r="L90">
        <f t="shared" si="20"/>
        <v>2000</v>
      </c>
      <c r="M90">
        <f t="shared" si="20"/>
        <v>2000</v>
      </c>
      <c r="N90">
        <f t="shared" si="20"/>
        <v>2000</v>
      </c>
      <c r="O90">
        <f t="shared" si="20"/>
        <v>2000</v>
      </c>
      <c r="P90">
        <f t="shared" si="20"/>
        <v>2000</v>
      </c>
      <c r="Q90">
        <f t="shared" si="20"/>
        <v>43</v>
      </c>
      <c r="R90">
        <f t="shared" si="20"/>
        <v>59</v>
      </c>
      <c r="S90">
        <f t="shared" si="20"/>
        <v>205</v>
      </c>
      <c r="T90">
        <f t="shared" si="20"/>
        <v>142</v>
      </c>
      <c r="AA90" s="4">
        <f t="shared" ref="AA90:AA107" si="21">$Y$59+IF(I90&lt;2000,I90*$Y$60,I90*$Y$60+(I36-I90)*$Y$61)</f>
        <v>616.69240000000002</v>
      </c>
      <c r="AB90" s="4">
        <f t="shared" si="9"/>
        <v>884.93919999999991</v>
      </c>
      <c r="AC90" s="4">
        <f t="shared" si="10"/>
        <v>1016.2371999999999</v>
      </c>
      <c r="AD90" s="4">
        <f t="shared" si="11"/>
        <v>665.88759999999991</v>
      </c>
      <c r="AE90" s="4">
        <f t="shared" si="12"/>
        <v>529.60359999999991</v>
      </c>
      <c r="AF90" s="4">
        <f t="shared" si="13"/>
        <v>585.00359999999989</v>
      </c>
      <c r="AG90" s="4">
        <f t="shared" si="14"/>
        <v>576.47199999999987</v>
      </c>
      <c r="AH90" s="4">
        <f t="shared" si="15"/>
        <v>676.30279999999993</v>
      </c>
      <c r="AI90" s="4">
        <f t="shared" si="16"/>
        <v>32.922800000000002</v>
      </c>
      <c r="AJ90" s="4">
        <f t="shared" si="17"/>
        <v>35.156400000000005</v>
      </c>
      <c r="AK90" s="4">
        <f t="shared" si="18"/>
        <v>55.538000000000004</v>
      </c>
      <c r="AL90" s="4">
        <f t="shared" si="19"/>
        <v>46.743200000000002</v>
      </c>
      <c r="AM90" s="6">
        <f t="shared" si="7"/>
        <v>5721.4987999999994</v>
      </c>
      <c r="AO90" s="6">
        <f t="shared" si="8"/>
        <v>6527.8411999999998</v>
      </c>
    </row>
    <row r="91" spans="1:41" x14ac:dyDescent="0.25">
      <c r="A91">
        <v>66435</v>
      </c>
      <c r="I91">
        <f t="shared" ref="I91:T106" si="22">IF(I37&gt;2000,2000,I37)</f>
        <v>2000</v>
      </c>
      <c r="J91">
        <f t="shared" si="22"/>
        <v>2000</v>
      </c>
      <c r="K91">
        <f t="shared" si="22"/>
        <v>2000</v>
      </c>
      <c r="L91">
        <f t="shared" si="22"/>
        <v>2000</v>
      </c>
      <c r="M91">
        <f t="shared" si="22"/>
        <v>2000</v>
      </c>
      <c r="N91">
        <f t="shared" si="22"/>
        <v>2000</v>
      </c>
      <c r="O91">
        <f t="shared" si="22"/>
        <v>2000</v>
      </c>
      <c r="P91">
        <f t="shared" si="22"/>
        <v>2000</v>
      </c>
      <c r="Q91">
        <f t="shared" si="22"/>
        <v>2000</v>
      </c>
      <c r="R91">
        <f t="shared" si="22"/>
        <v>2000</v>
      </c>
      <c r="S91">
        <f t="shared" si="22"/>
        <v>2000</v>
      </c>
      <c r="T91">
        <f t="shared" si="22"/>
        <v>2000</v>
      </c>
      <c r="AA91" s="4">
        <f t="shared" si="21"/>
        <v>2548.712</v>
      </c>
      <c r="AB91" s="4">
        <f t="shared" si="9"/>
        <v>2451.2079999999996</v>
      </c>
      <c r="AC91" s="4">
        <f t="shared" si="10"/>
        <v>2938.7279999999996</v>
      </c>
      <c r="AD91" s="4">
        <f t="shared" si="11"/>
        <v>2380.2959999999998</v>
      </c>
      <c r="AE91" s="4">
        <f t="shared" si="12"/>
        <v>2655.08</v>
      </c>
      <c r="AF91" s="4">
        <f t="shared" si="13"/>
        <v>2460.0719999999997</v>
      </c>
      <c r="AG91" s="4">
        <f t="shared" si="14"/>
        <v>2300.52</v>
      </c>
      <c r="AH91" s="4">
        <f t="shared" si="15"/>
        <v>2362.5679999999998</v>
      </c>
      <c r="AI91" s="4">
        <f t="shared" si="16"/>
        <v>2921</v>
      </c>
      <c r="AJ91" s="4">
        <f t="shared" si="17"/>
        <v>3913.7679999999996</v>
      </c>
      <c r="AK91" s="4">
        <f t="shared" si="18"/>
        <v>4826.7599999999993</v>
      </c>
      <c r="AL91" s="4">
        <f t="shared" si="19"/>
        <v>3151.4639999999999</v>
      </c>
      <c r="AM91" s="6">
        <f t="shared" si="7"/>
        <v>34910.175999999992</v>
      </c>
      <c r="AO91" s="6">
        <f t="shared" si="8"/>
        <v>43029.472000000002</v>
      </c>
    </row>
    <row r="92" spans="1:41" x14ac:dyDescent="0.25">
      <c r="A92">
        <v>69060</v>
      </c>
      <c r="I92">
        <f t="shared" si="22"/>
        <v>2000</v>
      </c>
      <c r="J92">
        <f t="shared" si="22"/>
        <v>2000</v>
      </c>
      <c r="K92">
        <f t="shared" si="22"/>
        <v>2000</v>
      </c>
      <c r="L92">
        <f t="shared" si="22"/>
        <v>2000</v>
      </c>
      <c r="M92">
        <f t="shared" si="22"/>
        <v>2000</v>
      </c>
      <c r="N92">
        <f t="shared" si="22"/>
        <v>2000</v>
      </c>
      <c r="O92">
        <f t="shared" si="22"/>
        <v>2000</v>
      </c>
      <c r="P92">
        <f t="shared" si="22"/>
        <v>2000</v>
      </c>
      <c r="Q92">
        <f t="shared" si="22"/>
        <v>2000</v>
      </c>
      <c r="R92">
        <f t="shared" si="22"/>
        <v>1600</v>
      </c>
      <c r="S92">
        <f t="shared" si="22"/>
        <v>1600</v>
      </c>
      <c r="T92">
        <f t="shared" si="22"/>
        <v>2000</v>
      </c>
      <c r="AA92" s="4">
        <f t="shared" si="21"/>
        <v>3612.3919999999998</v>
      </c>
      <c r="AB92" s="4">
        <f t="shared" si="9"/>
        <v>1821.864</v>
      </c>
      <c r="AC92" s="4">
        <f t="shared" si="10"/>
        <v>2176.424</v>
      </c>
      <c r="AD92" s="4">
        <f t="shared" si="11"/>
        <v>5172.4560000000001</v>
      </c>
      <c r="AE92" s="4">
        <f t="shared" si="12"/>
        <v>6324.7759999999998</v>
      </c>
      <c r="AF92" s="4">
        <f t="shared" si="13"/>
        <v>5048.3599999999997</v>
      </c>
      <c r="AG92" s="4">
        <f t="shared" si="14"/>
        <v>4427.88</v>
      </c>
      <c r="AH92" s="4">
        <f t="shared" si="15"/>
        <v>5119.2719999999999</v>
      </c>
      <c r="AI92" s="4">
        <f t="shared" si="16"/>
        <v>1431.8480000000002</v>
      </c>
      <c r="AJ92" s="4">
        <f t="shared" si="17"/>
        <v>250.28000000000003</v>
      </c>
      <c r="AK92" s="4">
        <f t="shared" si="18"/>
        <v>250.28000000000003</v>
      </c>
      <c r="AL92" s="4">
        <f t="shared" si="19"/>
        <v>1077.288</v>
      </c>
      <c r="AM92" s="6">
        <f t="shared" si="7"/>
        <v>36713.119999999995</v>
      </c>
      <c r="AO92" s="6">
        <f t="shared" si="8"/>
        <v>45330.080000000002</v>
      </c>
    </row>
    <row r="93" spans="1:41" x14ac:dyDescent="0.25">
      <c r="A93">
        <v>69914</v>
      </c>
      <c r="I93">
        <f t="shared" si="22"/>
        <v>2000</v>
      </c>
      <c r="J93">
        <f t="shared" si="22"/>
        <v>2000</v>
      </c>
      <c r="K93">
        <f t="shared" si="22"/>
        <v>2000</v>
      </c>
      <c r="L93">
        <f t="shared" si="22"/>
        <v>2000</v>
      </c>
      <c r="M93">
        <f t="shared" si="22"/>
        <v>2000</v>
      </c>
      <c r="N93">
        <f t="shared" si="22"/>
        <v>2000</v>
      </c>
      <c r="O93">
        <f t="shared" si="22"/>
        <v>2000</v>
      </c>
      <c r="P93">
        <f t="shared" si="22"/>
        <v>2000</v>
      </c>
      <c r="Q93">
        <f t="shared" si="22"/>
        <v>320</v>
      </c>
      <c r="R93">
        <f t="shared" si="22"/>
        <v>160</v>
      </c>
      <c r="S93">
        <f t="shared" si="22"/>
        <v>160</v>
      </c>
      <c r="T93">
        <f t="shared" si="22"/>
        <v>240</v>
      </c>
      <c r="AA93" s="4">
        <f t="shared" si="21"/>
        <v>900.00799999999992</v>
      </c>
      <c r="AB93" s="4">
        <f t="shared" si="9"/>
        <v>687.27199999999993</v>
      </c>
      <c r="AC93" s="4">
        <f t="shared" si="10"/>
        <v>908.87199999999996</v>
      </c>
      <c r="AD93" s="4">
        <f t="shared" si="11"/>
        <v>1086.152</v>
      </c>
      <c r="AE93" s="4">
        <f t="shared" si="12"/>
        <v>1600.2640000000001</v>
      </c>
      <c r="AF93" s="4">
        <f t="shared" si="13"/>
        <v>2149.8319999999999</v>
      </c>
      <c r="AG93" s="4">
        <f t="shared" si="14"/>
        <v>2265.0639999999999</v>
      </c>
      <c r="AH93" s="4">
        <f t="shared" si="15"/>
        <v>846.82399999999996</v>
      </c>
      <c r="AI93" s="4">
        <f t="shared" si="16"/>
        <v>71.591999999999999</v>
      </c>
      <c r="AJ93" s="4">
        <f t="shared" si="17"/>
        <v>49.256</v>
      </c>
      <c r="AK93" s="4">
        <f t="shared" si="18"/>
        <v>49.256</v>
      </c>
      <c r="AL93" s="4">
        <f t="shared" si="19"/>
        <v>60.423999999999999</v>
      </c>
      <c r="AM93" s="6">
        <f t="shared" si="7"/>
        <v>10674.816000000001</v>
      </c>
      <c r="AO93" s="6">
        <f t="shared" si="8"/>
        <v>12753.024000000001</v>
      </c>
    </row>
    <row r="94" spans="1:41" x14ac:dyDescent="0.25">
      <c r="A94">
        <v>71421</v>
      </c>
      <c r="I94">
        <f t="shared" si="22"/>
        <v>2000</v>
      </c>
      <c r="J94">
        <f t="shared" si="22"/>
        <v>2000</v>
      </c>
      <c r="K94">
        <f t="shared" si="22"/>
        <v>2000</v>
      </c>
      <c r="L94">
        <f t="shared" si="22"/>
        <v>2000</v>
      </c>
      <c r="M94">
        <f t="shared" si="22"/>
        <v>2000</v>
      </c>
      <c r="N94">
        <f t="shared" si="22"/>
        <v>2000</v>
      </c>
      <c r="O94">
        <f t="shared" si="22"/>
        <v>2000</v>
      </c>
      <c r="P94">
        <f t="shared" si="22"/>
        <v>2000</v>
      </c>
      <c r="Q94">
        <f t="shared" si="22"/>
        <v>2000</v>
      </c>
      <c r="R94">
        <f t="shared" si="22"/>
        <v>2000</v>
      </c>
      <c r="S94">
        <f t="shared" si="22"/>
        <v>1920</v>
      </c>
      <c r="T94">
        <f t="shared" si="22"/>
        <v>1680</v>
      </c>
      <c r="AA94" s="4">
        <f t="shared" si="21"/>
        <v>403.62399999999997</v>
      </c>
      <c r="AB94" s="4">
        <f t="shared" si="9"/>
        <v>583.12</v>
      </c>
      <c r="AC94" s="4">
        <f t="shared" si="10"/>
        <v>529.93599999999992</v>
      </c>
      <c r="AD94" s="4">
        <f t="shared" si="11"/>
        <v>523.2879999999999</v>
      </c>
      <c r="AE94" s="4">
        <f t="shared" si="12"/>
        <v>649.59999999999991</v>
      </c>
      <c r="AF94" s="4">
        <f t="shared" si="13"/>
        <v>1201.384</v>
      </c>
      <c r="AG94" s="4">
        <f t="shared" si="14"/>
        <v>1194.7360000000001</v>
      </c>
      <c r="AH94" s="4">
        <f t="shared" si="15"/>
        <v>1128.2560000000001</v>
      </c>
      <c r="AI94" s="4">
        <f t="shared" si="16"/>
        <v>436.86399999999998</v>
      </c>
      <c r="AJ94" s="4">
        <f t="shared" si="17"/>
        <v>563.17599999999993</v>
      </c>
      <c r="AK94" s="4">
        <f t="shared" si="18"/>
        <v>294.952</v>
      </c>
      <c r="AL94" s="4">
        <f t="shared" si="19"/>
        <v>261.44799999999998</v>
      </c>
      <c r="AM94" s="6">
        <f t="shared" si="7"/>
        <v>7770.3840000000009</v>
      </c>
      <c r="AO94" s="6">
        <f t="shared" si="8"/>
        <v>8849.8080000000009</v>
      </c>
    </row>
    <row r="95" spans="1:41" x14ac:dyDescent="0.25">
      <c r="A95">
        <v>72705</v>
      </c>
      <c r="I95">
        <f t="shared" si="22"/>
        <v>2000</v>
      </c>
      <c r="J95">
        <f t="shared" si="22"/>
        <v>2000</v>
      </c>
      <c r="K95">
        <f t="shared" si="22"/>
        <v>2000</v>
      </c>
      <c r="L95">
        <f t="shared" si="22"/>
        <v>2000</v>
      </c>
      <c r="M95">
        <f t="shared" si="22"/>
        <v>2000</v>
      </c>
      <c r="N95">
        <f t="shared" si="22"/>
        <v>2000</v>
      </c>
      <c r="O95">
        <f t="shared" si="22"/>
        <v>2000</v>
      </c>
      <c r="P95">
        <f t="shared" si="22"/>
        <v>2000</v>
      </c>
      <c r="Q95">
        <f t="shared" si="22"/>
        <v>2000</v>
      </c>
      <c r="R95">
        <f t="shared" si="22"/>
        <v>1014</v>
      </c>
      <c r="S95">
        <f t="shared" si="22"/>
        <v>2000</v>
      </c>
      <c r="T95">
        <f t="shared" si="22"/>
        <v>2000</v>
      </c>
      <c r="AA95" s="4">
        <f t="shared" si="21"/>
        <v>1278.1684</v>
      </c>
      <c r="AB95" s="4">
        <f t="shared" si="9"/>
        <v>1864.4112</v>
      </c>
      <c r="AC95" s="4">
        <f t="shared" si="10"/>
        <v>1240.164</v>
      </c>
      <c r="AD95" s="4">
        <f t="shared" si="11"/>
        <v>1020.7799999999999</v>
      </c>
      <c r="AE95" s="4">
        <f t="shared" si="12"/>
        <v>1186.6476</v>
      </c>
      <c r="AF95" s="4">
        <f t="shared" si="13"/>
        <v>1456.1132</v>
      </c>
      <c r="AG95" s="4">
        <f t="shared" si="14"/>
        <v>2025.2927999999999</v>
      </c>
      <c r="AH95" s="4">
        <f t="shared" si="15"/>
        <v>3378.2715999999996</v>
      </c>
      <c r="AI95" s="4">
        <f t="shared" si="16"/>
        <v>1587.9652000000001</v>
      </c>
      <c r="AJ95" s="4">
        <f t="shared" si="17"/>
        <v>168.4744</v>
      </c>
      <c r="AK95" s="4">
        <f t="shared" si="18"/>
        <v>405.06440000000003</v>
      </c>
      <c r="AL95" s="4">
        <f t="shared" si="19"/>
        <v>1410.0204000000001</v>
      </c>
      <c r="AM95" s="6">
        <f t="shared" si="7"/>
        <v>17021.373199999998</v>
      </c>
      <c r="AO95" s="6">
        <f t="shared" si="8"/>
        <v>20526.650000000001</v>
      </c>
    </row>
    <row r="96" spans="1:41" x14ac:dyDescent="0.25">
      <c r="A96">
        <v>74683</v>
      </c>
      <c r="I96">
        <f t="shared" si="22"/>
        <v>160</v>
      </c>
      <c r="J96">
        <f t="shared" si="22"/>
        <v>160</v>
      </c>
      <c r="K96">
        <f t="shared" si="22"/>
        <v>240</v>
      </c>
      <c r="L96">
        <f t="shared" si="22"/>
        <v>160</v>
      </c>
      <c r="M96">
        <f t="shared" si="22"/>
        <v>160</v>
      </c>
      <c r="N96">
        <f t="shared" si="22"/>
        <v>240</v>
      </c>
      <c r="O96">
        <f t="shared" si="22"/>
        <v>240</v>
      </c>
      <c r="P96">
        <f t="shared" si="22"/>
        <v>560</v>
      </c>
      <c r="Q96">
        <f t="shared" si="22"/>
        <v>720</v>
      </c>
      <c r="R96">
        <f t="shared" si="22"/>
        <v>720</v>
      </c>
      <c r="S96">
        <f t="shared" si="22"/>
        <v>2000</v>
      </c>
      <c r="T96">
        <f t="shared" si="22"/>
        <v>2000</v>
      </c>
      <c r="AA96" s="4">
        <f t="shared" si="21"/>
        <v>49.256</v>
      </c>
      <c r="AB96" s="4">
        <f t="shared" si="9"/>
        <v>49.256</v>
      </c>
      <c r="AC96" s="4">
        <f t="shared" si="10"/>
        <v>60.423999999999999</v>
      </c>
      <c r="AD96" s="4">
        <f t="shared" si="11"/>
        <v>49.256</v>
      </c>
      <c r="AE96" s="4">
        <f t="shared" si="12"/>
        <v>49.256</v>
      </c>
      <c r="AF96" s="4">
        <f t="shared" si="13"/>
        <v>60.423999999999999</v>
      </c>
      <c r="AG96" s="4">
        <f t="shared" si="14"/>
        <v>60.423999999999999</v>
      </c>
      <c r="AH96" s="4">
        <f t="shared" si="15"/>
        <v>105.096</v>
      </c>
      <c r="AI96" s="4">
        <f t="shared" si="16"/>
        <v>127.432</v>
      </c>
      <c r="AJ96" s="4">
        <f t="shared" si="17"/>
        <v>127.432</v>
      </c>
      <c r="AK96" s="4">
        <f t="shared" si="18"/>
        <v>350.44</v>
      </c>
      <c r="AL96" s="4">
        <f t="shared" si="19"/>
        <v>1795.2720000000002</v>
      </c>
      <c r="AM96" s="6">
        <f t="shared" si="7"/>
        <v>2883.9679999999998</v>
      </c>
      <c r="AO96" s="6">
        <f t="shared" si="8"/>
        <v>3282.56</v>
      </c>
    </row>
    <row r="97" spans="1:46" x14ac:dyDescent="0.25">
      <c r="A97">
        <v>78457</v>
      </c>
      <c r="I97">
        <f t="shared" si="22"/>
        <v>2000</v>
      </c>
      <c r="J97">
        <f t="shared" si="22"/>
        <v>2000</v>
      </c>
      <c r="K97">
        <f t="shared" si="22"/>
        <v>2000</v>
      </c>
      <c r="L97">
        <f t="shared" si="22"/>
        <v>2000</v>
      </c>
      <c r="M97">
        <f t="shared" si="22"/>
        <v>2000</v>
      </c>
      <c r="N97">
        <f t="shared" si="22"/>
        <v>2000</v>
      </c>
      <c r="O97">
        <f t="shared" si="22"/>
        <v>2000</v>
      </c>
      <c r="P97">
        <f t="shared" si="22"/>
        <v>2000</v>
      </c>
      <c r="Q97">
        <f t="shared" si="22"/>
        <v>2000</v>
      </c>
      <c r="R97">
        <f t="shared" si="22"/>
        <v>2000</v>
      </c>
      <c r="S97">
        <f t="shared" si="22"/>
        <v>2000</v>
      </c>
      <c r="T97">
        <f t="shared" si="22"/>
        <v>2000</v>
      </c>
      <c r="AA97" s="4">
        <f t="shared" si="21"/>
        <v>1520.4880000000001</v>
      </c>
      <c r="AB97" s="4">
        <f t="shared" si="9"/>
        <v>908.87199999999996</v>
      </c>
      <c r="AC97" s="4">
        <f t="shared" si="10"/>
        <v>802.50399999999991</v>
      </c>
      <c r="AD97" s="4">
        <f t="shared" si="11"/>
        <v>1334.3440000000001</v>
      </c>
      <c r="AE97" s="4">
        <f t="shared" si="12"/>
        <v>1387.528</v>
      </c>
      <c r="AF97" s="4">
        <f t="shared" si="13"/>
        <v>1174.7919999999999</v>
      </c>
      <c r="AG97" s="4">
        <f t="shared" si="14"/>
        <v>1573.672</v>
      </c>
      <c r="AH97" s="4">
        <f t="shared" si="15"/>
        <v>1440.712</v>
      </c>
      <c r="AI97" s="4">
        <f t="shared" si="16"/>
        <v>908.87199999999996</v>
      </c>
      <c r="AJ97" s="4">
        <f t="shared" si="17"/>
        <v>775.91199999999992</v>
      </c>
      <c r="AK97" s="4">
        <f t="shared" si="18"/>
        <v>1653.4480000000001</v>
      </c>
      <c r="AL97" s="4">
        <f t="shared" si="19"/>
        <v>1015.2399999999999</v>
      </c>
      <c r="AM97" s="6">
        <f t="shared" si="7"/>
        <v>14496.384</v>
      </c>
      <c r="AO97" s="6">
        <f t="shared" si="8"/>
        <v>17309.567999999999</v>
      </c>
    </row>
    <row r="98" spans="1:46" x14ac:dyDescent="0.25">
      <c r="A98">
        <v>80557</v>
      </c>
      <c r="I98">
        <f t="shared" si="22"/>
        <v>840</v>
      </c>
      <c r="J98">
        <f t="shared" si="22"/>
        <v>2000</v>
      </c>
      <c r="K98">
        <f t="shared" si="22"/>
        <v>2000</v>
      </c>
      <c r="L98">
        <f t="shared" si="22"/>
        <v>2000</v>
      </c>
      <c r="M98">
        <f t="shared" si="22"/>
        <v>2000</v>
      </c>
      <c r="N98">
        <f t="shared" si="22"/>
        <v>2000</v>
      </c>
      <c r="O98">
        <f t="shared" si="22"/>
        <v>2000</v>
      </c>
      <c r="P98">
        <f t="shared" si="22"/>
        <v>2000</v>
      </c>
      <c r="Q98">
        <f t="shared" si="22"/>
        <v>1080</v>
      </c>
      <c r="R98">
        <f t="shared" si="22"/>
        <v>540</v>
      </c>
      <c r="S98">
        <f t="shared" si="22"/>
        <v>300</v>
      </c>
      <c r="T98">
        <f t="shared" si="22"/>
        <v>420</v>
      </c>
      <c r="AA98" s="4">
        <f t="shared" si="21"/>
        <v>144.184</v>
      </c>
      <c r="AB98" s="4">
        <f t="shared" si="9"/>
        <v>476.75200000000001</v>
      </c>
      <c r="AC98" s="4">
        <f t="shared" si="10"/>
        <v>1899.424</v>
      </c>
      <c r="AD98" s="4">
        <f t="shared" si="11"/>
        <v>2683.8879999999999</v>
      </c>
      <c r="AE98" s="4">
        <f t="shared" si="12"/>
        <v>2245.12</v>
      </c>
      <c r="AF98" s="4">
        <f t="shared" si="13"/>
        <v>2371.4319999999998</v>
      </c>
      <c r="AG98" s="4">
        <f t="shared" si="14"/>
        <v>2165.3440000000001</v>
      </c>
      <c r="AH98" s="4">
        <f t="shared" si="15"/>
        <v>749.31999999999994</v>
      </c>
      <c r="AI98" s="4">
        <f t="shared" si="16"/>
        <v>177.68799999999999</v>
      </c>
      <c r="AJ98" s="4">
        <f t="shared" si="17"/>
        <v>102.304</v>
      </c>
      <c r="AK98" s="4">
        <f t="shared" si="18"/>
        <v>68.800000000000011</v>
      </c>
      <c r="AL98" s="4">
        <f t="shared" si="19"/>
        <v>85.551999999999992</v>
      </c>
      <c r="AM98" s="6">
        <f t="shared" si="7"/>
        <v>13169.807999999999</v>
      </c>
      <c r="AO98" s="6">
        <f t="shared" si="8"/>
        <v>15885.648000000001</v>
      </c>
    </row>
    <row r="99" spans="1:46" x14ac:dyDescent="0.25">
      <c r="A99">
        <v>81757</v>
      </c>
      <c r="I99">
        <f t="shared" si="22"/>
        <v>2000</v>
      </c>
      <c r="J99">
        <f t="shared" si="22"/>
        <v>2000</v>
      </c>
      <c r="K99">
        <f t="shared" si="22"/>
        <v>2000</v>
      </c>
      <c r="L99">
        <f t="shared" si="22"/>
        <v>2000</v>
      </c>
      <c r="M99">
        <f t="shared" si="22"/>
        <v>2000</v>
      </c>
      <c r="N99">
        <f t="shared" si="22"/>
        <v>2000</v>
      </c>
      <c r="O99">
        <f t="shared" si="22"/>
        <v>2000</v>
      </c>
      <c r="P99">
        <f t="shared" si="22"/>
        <v>2000</v>
      </c>
      <c r="Q99">
        <f t="shared" si="22"/>
        <v>2000</v>
      </c>
      <c r="R99">
        <f t="shared" si="22"/>
        <v>240</v>
      </c>
      <c r="S99">
        <f t="shared" si="22"/>
        <v>240</v>
      </c>
      <c r="T99">
        <f t="shared" si="22"/>
        <v>120</v>
      </c>
      <c r="AA99" s="4">
        <f t="shared" si="21"/>
        <v>2291.6559999999999</v>
      </c>
      <c r="AB99" s="4">
        <f t="shared" si="9"/>
        <v>2318.248</v>
      </c>
      <c r="AC99" s="4">
        <f t="shared" si="10"/>
        <v>2039.0320000000002</v>
      </c>
      <c r="AD99" s="4">
        <f t="shared" si="11"/>
        <v>2185.288</v>
      </c>
      <c r="AE99" s="4">
        <f t="shared" si="12"/>
        <v>2384.7279999999996</v>
      </c>
      <c r="AF99" s="4">
        <f t="shared" si="13"/>
        <v>2411.3199999999997</v>
      </c>
      <c r="AG99" s="4">
        <f t="shared" si="14"/>
        <v>2610.7599999999998</v>
      </c>
      <c r="AH99" s="4">
        <f t="shared" si="15"/>
        <v>2703.8319999999999</v>
      </c>
      <c r="AI99" s="4">
        <f t="shared" si="16"/>
        <v>536.58399999999995</v>
      </c>
      <c r="AJ99" s="4">
        <f t="shared" si="17"/>
        <v>60.423999999999999</v>
      </c>
      <c r="AK99" s="4">
        <f t="shared" si="18"/>
        <v>60.423999999999999</v>
      </c>
      <c r="AL99" s="4">
        <f t="shared" si="19"/>
        <v>43.671999999999997</v>
      </c>
      <c r="AM99" s="6">
        <f t="shared" si="7"/>
        <v>19645.967999999993</v>
      </c>
      <c r="AO99" s="6">
        <f t="shared" si="8"/>
        <v>23993.616000000002</v>
      </c>
    </row>
    <row r="100" spans="1:46" x14ac:dyDescent="0.25">
      <c r="A100">
        <v>83947</v>
      </c>
      <c r="I100">
        <f t="shared" si="22"/>
        <v>2000</v>
      </c>
      <c r="J100">
        <f t="shared" si="22"/>
        <v>2000</v>
      </c>
      <c r="K100">
        <f t="shared" si="22"/>
        <v>2000</v>
      </c>
      <c r="L100">
        <f t="shared" si="22"/>
        <v>2000</v>
      </c>
      <c r="M100">
        <f t="shared" si="22"/>
        <v>2000</v>
      </c>
      <c r="N100">
        <f t="shared" si="22"/>
        <v>2000</v>
      </c>
      <c r="O100">
        <f t="shared" si="22"/>
        <v>2000</v>
      </c>
      <c r="P100">
        <f t="shared" si="22"/>
        <v>2000</v>
      </c>
      <c r="Q100">
        <f t="shared" si="22"/>
        <v>1920</v>
      </c>
      <c r="R100">
        <f t="shared" si="22"/>
        <v>720</v>
      </c>
      <c r="S100">
        <f t="shared" si="22"/>
        <v>2000</v>
      </c>
      <c r="T100">
        <f t="shared" si="22"/>
        <v>2000</v>
      </c>
      <c r="AA100" s="4">
        <f t="shared" si="21"/>
        <v>1653.4480000000001</v>
      </c>
      <c r="AB100" s="4">
        <f t="shared" si="9"/>
        <v>1214.68</v>
      </c>
      <c r="AC100" s="4">
        <f t="shared" si="10"/>
        <v>1520.4880000000001</v>
      </c>
      <c r="AD100" s="4">
        <f t="shared" si="11"/>
        <v>4192.9840000000004</v>
      </c>
      <c r="AE100" s="4">
        <f t="shared" si="12"/>
        <v>4764.7119999999995</v>
      </c>
      <c r="AF100" s="4">
        <f t="shared" si="13"/>
        <v>4645.0479999999998</v>
      </c>
      <c r="AG100" s="4">
        <f t="shared" si="14"/>
        <v>4020.136</v>
      </c>
      <c r="AH100" s="4">
        <f t="shared" si="15"/>
        <v>2650.6479999999997</v>
      </c>
      <c r="AI100" s="4">
        <f t="shared" si="16"/>
        <v>294.952</v>
      </c>
      <c r="AJ100" s="4">
        <f t="shared" si="17"/>
        <v>127.432</v>
      </c>
      <c r="AK100" s="4">
        <f t="shared" si="18"/>
        <v>868.98400000000004</v>
      </c>
      <c r="AL100" s="4">
        <f t="shared" si="19"/>
        <v>2318.248</v>
      </c>
      <c r="AM100" s="6">
        <f t="shared" si="7"/>
        <v>28271.760000000002</v>
      </c>
      <c r="AO100" s="6">
        <f t="shared" si="8"/>
        <v>34714.896000000001</v>
      </c>
    </row>
    <row r="101" spans="1:46" x14ac:dyDescent="0.25">
      <c r="A101">
        <v>84081</v>
      </c>
      <c r="I101">
        <f t="shared" si="22"/>
        <v>2000</v>
      </c>
      <c r="J101">
        <f t="shared" si="22"/>
        <v>2000</v>
      </c>
      <c r="K101">
        <f t="shared" si="22"/>
        <v>2000</v>
      </c>
      <c r="L101">
        <f t="shared" si="22"/>
        <v>2000</v>
      </c>
      <c r="M101">
        <f t="shared" si="22"/>
        <v>2000</v>
      </c>
      <c r="N101">
        <f t="shared" si="22"/>
        <v>2000</v>
      </c>
      <c r="O101">
        <f t="shared" si="22"/>
        <v>2000</v>
      </c>
      <c r="P101">
        <f t="shared" si="22"/>
        <v>2000</v>
      </c>
      <c r="Q101">
        <f t="shared" si="22"/>
        <v>540</v>
      </c>
      <c r="R101">
        <f t="shared" si="22"/>
        <v>300</v>
      </c>
      <c r="S101">
        <f t="shared" si="22"/>
        <v>300</v>
      </c>
      <c r="T101">
        <f t="shared" si="22"/>
        <v>2000</v>
      </c>
      <c r="AA101" s="4">
        <f t="shared" si="21"/>
        <v>1945.96</v>
      </c>
      <c r="AB101" s="4">
        <f t="shared" si="9"/>
        <v>543.23199999999997</v>
      </c>
      <c r="AC101" s="4">
        <f t="shared" si="10"/>
        <v>868.98400000000004</v>
      </c>
      <c r="AD101" s="4">
        <f t="shared" si="11"/>
        <v>1055.1279999999999</v>
      </c>
      <c r="AE101" s="4">
        <f t="shared" si="12"/>
        <v>1301.104</v>
      </c>
      <c r="AF101" s="4">
        <f t="shared" si="13"/>
        <v>1420.768</v>
      </c>
      <c r="AG101" s="4">
        <f t="shared" si="14"/>
        <v>736.024</v>
      </c>
      <c r="AH101" s="4">
        <f t="shared" si="15"/>
        <v>2078.92</v>
      </c>
      <c r="AI101" s="4">
        <f t="shared" si="16"/>
        <v>102.304</v>
      </c>
      <c r="AJ101" s="4">
        <f t="shared" si="17"/>
        <v>68.800000000000011</v>
      </c>
      <c r="AK101" s="4">
        <f t="shared" si="18"/>
        <v>68.800000000000011</v>
      </c>
      <c r="AL101" s="4">
        <f t="shared" si="19"/>
        <v>450.16</v>
      </c>
      <c r="AM101" s="6">
        <f t="shared" si="7"/>
        <v>10640.183999999999</v>
      </c>
      <c r="AO101" s="6">
        <f t="shared" si="8"/>
        <v>12627.384000000002</v>
      </c>
    </row>
    <row r="102" spans="1:46" x14ac:dyDescent="0.25">
      <c r="A102">
        <v>87585</v>
      </c>
      <c r="I102">
        <f t="shared" si="22"/>
        <v>2000</v>
      </c>
      <c r="J102">
        <f t="shared" si="22"/>
        <v>2000</v>
      </c>
      <c r="K102">
        <f t="shared" si="22"/>
        <v>2000</v>
      </c>
      <c r="L102">
        <f t="shared" si="22"/>
        <v>2000</v>
      </c>
      <c r="M102">
        <f t="shared" si="22"/>
        <v>2000</v>
      </c>
      <c r="N102">
        <f t="shared" si="22"/>
        <v>2000</v>
      </c>
      <c r="O102">
        <f t="shared" si="22"/>
        <v>2000</v>
      </c>
      <c r="P102">
        <f t="shared" si="22"/>
        <v>2000</v>
      </c>
      <c r="Q102">
        <f t="shared" si="22"/>
        <v>720</v>
      </c>
      <c r="R102">
        <f t="shared" si="22"/>
        <v>600</v>
      </c>
      <c r="S102">
        <f t="shared" si="22"/>
        <v>1800</v>
      </c>
      <c r="T102">
        <f t="shared" si="22"/>
        <v>720</v>
      </c>
      <c r="AA102" s="4">
        <f t="shared" si="21"/>
        <v>3209.08</v>
      </c>
      <c r="AB102" s="4">
        <f t="shared" si="9"/>
        <v>2065.6239999999998</v>
      </c>
      <c r="AC102" s="4">
        <f t="shared" si="10"/>
        <v>1759.816</v>
      </c>
      <c r="AD102" s="4">
        <f t="shared" si="11"/>
        <v>1839.5920000000001</v>
      </c>
      <c r="AE102" s="4">
        <f t="shared" si="12"/>
        <v>2092.2159999999999</v>
      </c>
      <c r="AF102" s="4">
        <f t="shared" si="13"/>
        <v>3594.6639999999998</v>
      </c>
      <c r="AG102" s="4">
        <f t="shared" si="14"/>
        <v>4871.08</v>
      </c>
      <c r="AH102" s="4">
        <f t="shared" si="15"/>
        <v>3195.7839999999997</v>
      </c>
      <c r="AI102" s="4">
        <f t="shared" si="16"/>
        <v>127.432</v>
      </c>
      <c r="AJ102" s="4">
        <f t="shared" si="17"/>
        <v>110.68</v>
      </c>
      <c r="AK102" s="4">
        <f t="shared" si="18"/>
        <v>278.2</v>
      </c>
      <c r="AL102" s="4">
        <f t="shared" si="19"/>
        <v>127.432</v>
      </c>
      <c r="AM102" s="6">
        <f t="shared" si="7"/>
        <v>23271.600000000002</v>
      </c>
      <c r="AO102" s="6">
        <f t="shared" si="8"/>
        <v>28516.656000000003</v>
      </c>
    </row>
    <row r="103" spans="1:46" x14ac:dyDescent="0.25">
      <c r="A103">
        <v>87941</v>
      </c>
      <c r="I103">
        <f t="shared" si="22"/>
        <v>2000</v>
      </c>
      <c r="J103">
        <f t="shared" si="22"/>
        <v>2000</v>
      </c>
      <c r="K103">
        <f t="shared" si="22"/>
        <v>2000</v>
      </c>
      <c r="L103">
        <f t="shared" si="22"/>
        <v>2000</v>
      </c>
      <c r="M103">
        <f t="shared" si="22"/>
        <v>2000</v>
      </c>
      <c r="N103">
        <f t="shared" si="22"/>
        <v>2000</v>
      </c>
      <c r="O103">
        <f t="shared" si="22"/>
        <v>2000</v>
      </c>
      <c r="P103">
        <f t="shared" si="22"/>
        <v>2000</v>
      </c>
      <c r="Q103">
        <f t="shared" si="22"/>
        <v>2000</v>
      </c>
      <c r="R103">
        <f t="shared" si="22"/>
        <v>2000</v>
      </c>
      <c r="S103">
        <f t="shared" si="22"/>
        <v>2000</v>
      </c>
      <c r="T103">
        <f t="shared" si="22"/>
        <v>2000</v>
      </c>
      <c r="AA103" s="4">
        <f t="shared" si="21"/>
        <v>1857.6524000000002</v>
      </c>
      <c r="AB103" s="4">
        <f t="shared" si="9"/>
        <v>1442.5956000000001</v>
      </c>
      <c r="AC103" s="4">
        <f t="shared" si="10"/>
        <v>530.49</v>
      </c>
      <c r="AD103" s="4">
        <f t="shared" si="11"/>
        <v>464.56400000000002</v>
      </c>
      <c r="AE103" s="4">
        <f t="shared" si="12"/>
        <v>511.54320000000001</v>
      </c>
      <c r="AF103" s="4">
        <f t="shared" si="13"/>
        <v>529.27119999999991</v>
      </c>
      <c r="AG103" s="4">
        <f t="shared" si="14"/>
        <v>592.64879999999994</v>
      </c>
      <c r="AH103" s="4">
        <f t="shared" si="15"/>
        <v>882.83399999999995</v>
      </c>
      <c r="AI103" s="4">
        <f t="shared" si="16"/>
        <v>2053.5468000000001</v>
      </c>
      <c r="AJ103" s="4">
        <f t="shared" si="17"/>
        <v>1940.5308</v>
      </c>
      <c r="AK103" s="4">
        <f t="shared" si="18"/>
        <v>3327.1927999999998</v>
      </c>
      <c r="AL103" s="4">
        <f t="shared" si="19"/>
        <v>3363.3136</v>
      </c>
      <c r="AM103" s="6">
        <f t="shared" si="7"/>
        <v>17496.183200000003</v>
      </c>
      <c r="AO103" s="6">
        <f t="shared" si="8"/>
        <v>21089.098400000003</v>
      </c>
    </row>
    <row r="104" spans="1:46" x14ac:dyDescent="0.25">
      <c r="A104">
        <v>88327</v>
      </c>
      <c r="I104">
        <f t="shared" si="22"/>
        <v>1760</v>
      </c>
      <c r="J104">
        <f t="shared" si="22"/>
        <v>2000</v>
      </c>
      <c r="K104">
        <f t="shared" si="22"/>
        <v>2000</v>
      </c>
      <c r="L104">
        <f t="shared" si="22"/>
        <v>2000</v>
      </c>
      <c r="M104">
        <f t="shared" si="22"/>
        <v>2000</v>
      </c>
      <c r="N104">
        <f t="shared" si="22"/>
        <v>2000</v>
      </c>
      <c r="O104">
        <f t="shared" si="22"/>
        <v>2000</v>
      </c>
      <c r="P104">
        <f t="shared" si="22"/>
        <v>960</v>
      </c>
      <c r="Q104">
        <f t="shared" si="22"/>
        <v>1280</v>
      </c>
      <c r="R104">
        <f t="shared" si="22"/>
        <v>1520</v>
      </c>
      <c r="S104">
        <f t="shared" si="22"/>
        <v>640</v>
      </c>
      <c r="T104">
        <f t="shared" si="22"/>
        <v>1120</v>
      </c>
      <c r="AA104" s="4">
        <f t="shared" si="21"/>
        <v>272.61599999999999</v>
      </c>
      <c r="AB104" s="4">
        <f t="shared" si="9"/>
        <v>589.76799999999992</v>
      </c>
      <c r="AC104" s="4">
        <f t="shared" si="10"/>
        <v>900.00799999999992</v>
      </c>
      <c r="AD104" s="4">
        <f t="shared" si="11"/>
        <v>1059.56</v>
      </c>
      <c r="AE104" s="4">
        <f t="shared" si="12"/>
        <v>1174.7919999999999</v>
      </c>
      <c r="AF104" s="4">
        <f t="shared" si="13"/>
        <v>944.32799999999986</v>
      </c>
      <c r="AG104" s="4">
        <f t="shared" si="14"/>
        <v>527.71999999999991</v>
      </c>
      <c r="AH104" s="4">
        <f t="shared" si="15"/>
        <v>160.93599999999998</v>
      </c>
      <c r="AI104" s="4">
        <f t="shared" si="16"/>
        <v>205.608</v>
      </c>
      <c r="AJ104" s="4">
        <f t="shared" si="17"/>
        <v>239.11200000000002</v>
      </c>
      <c r="AK104" s="4">
        <f t="shared" si="18"/>
        <v>116.264</v>
      </c>
      <c r="AL104" s="4">
        <f t="shared" si="19"/>
        <v>183.27199999999999</v>
      </c>
      <c r="AM104" s="6">
        <f t="shared" si="7"/>
        <v>6373.9839999999995</v>
      </c>
      <c r="AO104" s="6">
        <f t="shared" si="8"/>
        <v>7247.2</v>
      </c>
    </row>
    <row r="105" spans="1:46" x14ac:dyDescent="0.25">
      <c r="A105">
        <v>89309</v>
      </c>
      <c r="I105">
        <f t="shared" si="22"/>
        <v>2000</v>
      </c>
      <c r="J105">
        <f t="shared" si="22"/>
        <v>2000</v>
      </c>
      <c r="K105">
        <f t="shared" si="22"/>
        <v>2000</v>
      </c>
      <c r="L105">
        <f t="shared" si="22"/>
        <v>2000</v>
      </c>
      <c r="M105">
        <f t="shared" si="22"/>
        <v>2000</v>
      </c>
      <c r="N105">
        <f t="shared" si="22"/>
        <v>2000</v>
      </c>
      <c r="O105">
        <f t="shared" si="22"/>
        <v>2000</v>
      </c>
      <c r="P105">
        <f t="shared" si="22"/>
        <v>2000</v>
      </c>
      <c r="Q105">
        <f t="shared" si="22"/>
        <v>2000</v>
      </c>
      <c r="R105">
        <f t="shared" si="22"/>
        <v>900</v>
      </c>
      <c r="S105">
        <f t="shared" si="22"/>
        <v>1980</v>
      </c>
      <c r="T105">
        <f t="shared" si="22"/>
        <v>2000</v>
      </c>
      <c r="AA105" s="4">
        <f t="shared" si="21"/>
        <v>1301.104</v>
      </c>
      <c r="AB105" s="4">
        <f t="shared" si="9"/>
        <v>1061.7760000000001</v>
      </c>
      <c r="AC105" s="4">
        <f t="shared" si="10"/>
        <v>962.05599999999993</v>
      </c>
      <c r="AD105" s="4">
        <f t="shared" si="11"/>
        <v>862.3359999999999</v>
      </c>
      <c r="AE105" s="4">
        <f t="shared" si="12"/>
        <v>822.44799999999998</v>
      </c>
      <c r="AF105" s="4">
        <f t="shared" si="13"/>
        <v>1301.104</v>
      </c>
      <c r="AG105" s="4">
        <f t="shared" si="14"/>
        <v>4950.8559999999998</v>
      </c>
      <c r="AH105" s="4">
        <f t="shared" si="15"/>
        <v>7922.5119999999997</v>
      </c>
      <c r="AI105" s="4">
        <f t="shared" si="16"/>
        <v>862.3359999999999</v>
      </c>
      <c r="AJ105" s="4">
        <f t="shared" si="17"/>
        <v>152.56</v>
      </c>
      <c r="AK105" s="4">
        <f t="shared" si="18"/>
        <v>303.32800000000003</v>
      </c>
      <c r="AL105" s="4">
        <f t="shared" si="19"/>
        <v>1301.104</v>
      </c>
      <c r="AM105" s="6">
        <f t="shared" si="7"/>
        <v>21803.52</v>
      </c>
      <c r="AO105" s="6">
        <f t="shared" si="8"/>
        <v>26556.672000000002</v>
      </c>
    </row>
    <row r="106" spans="1:46" x14ac:dyDescent="0.25">
      <c r="A106">
        <v>90205</v>
      </c>
      <c r="I106">
        <f t="shared" si="22"/>
        <v>2000</v>
      </c>
      <c r="J106">
        <f t="shared" si="22"/>
        <v>2000</v>
      </c>
      <c r="K106">
        <f t="shared" si="22"/>
        <v>2000</v>
      </c>
      <c r="L106">
        <f t="shared" si="22"/>
        <v>2000</v>
      </c>
      <c r="M106">
        <f t="shared" si="22"/>
        <v>2000</v>
      </c>
      <c r="N106">
        <f t="shared" si="22"/>
        <v>2000</v>
      </c>
      <c r="O106">
        <f t="shared" si="22"/>
        <v>2000</v>
      </c>
      <c r="P106">
        <f t="shared" si="22"/>
        <v>2000</v>
      </c>
      <c r="Q106">
        <f t="shared" si="22"/>
        <v>2000</v>
      </c>
      <c r="R106">
        <f t="shared" si="22"/>
        <v>660</v>
      </c>
      <c r="S106">
        <f t="shared" si="22"/>
        <v>1080</v>
      </c>
      <c r="T106">
        <f t="shared" si="22"/>
        <v>600</v>
      </c>
      <c r="AA106" s="4">
        <f t="shared" si="21"/>
        <v>815.8</v>
      </c>
      <c r="AB106" s="4">
        <f t="shared" si="9"/>
        <v>2816.848</v>
      </c>
      <c r="AC106" s="4">
        <f t="shared" si="10"/>
        <v>888.928</v>
      </c>
      <c r="AD106" s="4">
        <f t="shared" si="11"/>
        <v>1626.856</v>
      </c>
      <c r="AE106" s="4">
        <f t="shared" si="12"/>
        <v>1872.8320000000001</v>
      </c>
      <c r="AF106" s="4">
        <f t="shared" si="13"/>
        <v>2949.808</v>
      </c>
      <c r="AG106" s="4">
        <f t="shared" si="14"/>
        <v>2417.9679999999998</v>
      </c>
      <c r="AH106" s="4">
        <f t="shared" si="15"/>
        <v>3122.6559999999999</v>
      </c>
      <c r="AI106" s="4">
        <f t="shared" si="16"/>
        <v>1015.2399999999999</v>
      </c>
      <c r="AJ106" s="4">
        <f t="shared" si="17"/>
        <v>119.056</v>
      </c>
      <c r="AK106" s="4">
        <f t="shared" si="18"/>
        <v>177.68799999999999</v>
      </c>
      <c r="AL106" s="4">
        <f t="shared" si="19"/>
        <v>110.68</v>
      </c>
      <c r="AM106" s="6">
        <f t="shared" si="7"/>
        <v>17934.36</v>
      </c>
      <c r="AO106" s="6">
        <f t="shared" si="8"/>
        <v>21773.976000000002</v>
      </c>
    </row>
    <row r="107" spans="1:46" x14ac:dyDescent="0.25">
      <c r="A107">
        <v>92562</v>
      </c>
      <c r="I107">
        <f t="shared" ref="I107:T107" si="23">IF(I53&gt;2000,2000,I53)</f>
        <v>2000</v>
      </c>
      <c r="J107">
        <f t="shared" si="23"/>
        <v>2000</v>
      </c>
      <c r="K107">
        <f t="shared" si="23"/>
        <v>2000</v>
      </c>
      <c r="L107">
        <f t="shared" si="23"/>
        <v>2000</v>
      </c>
      <c r="M107">
        <f t="shared" si="23"/>
        <v>2000</v>
      </c>
      <c r="N107">
        <f t="shared" si="23"/>
        <v>2000</v>
      </c>
      <c r="O107">
        <f t="shared" si="23"/>
        <v>2000</v>
      </c>
      <c r="P107">
        <f t="shared" si="23"/>
        <v>2000</v>
      </c>
      <c r="Q107">
        <f t="shared" si="23"/>
        <v>720</v>
      </c>
      <c r="R107">
        <f t="shared" si="23"/>
        <v>120</v>
      </c>
      <c r="S107">
        <f t="shared" si="23"/>
        <v>1920</v>
      </c>
      <c r="T107">
        <f t="shared" si="23"/>
        <v>2000</v>
      </c>
      <c r="AA107" s="4">
        <f t="shared" si="21"/>
        <v>662.89599999999996</v>
      </c>
      <c r="AB107" s="4">
        <f t="shared" si="9"/>
        <v>775.91199999999992</v>
      </c>
      <c r="AC107" s="4">
        <f t="shared" si="10"/>
        <v>849.03999999999985</v>
      </c>
      <c r="AD107" s="4">
        <f t="shared" si="11"/>
        <v>962.05599999999993</v>
      </c>
      <c r="AE107" s="4">
        <f t="shared" si="12"/>
        <v>902.22399999999982</v>
      </c>
      <c r="AF107" s="4">
        <f t="shared" si="13"/>
        <v>1048.48</v>
      </c>
      <c r="AG107" s="4">
        <f t="shared" si="14"/>
        <v>922.16800000000001</v>
      </c>
      <c r="AH107" s="4">
        <f t="shared" si="15"/>
        <v>682.83999999999992</v>
      </c>
      <c r="AI107" s="4">
        <f t="shared" si="16"/>
        <v>127.432</v>
      </c>
      <c r="AJ107" s="4">
        <f t="shared" si="17"/>
        <v>43.671999999999997</v>
      </c>
      <c r="AK107" s="4">
        <f t="shared" si="18"/>
        <v>294.952</v>
      </c>
      <c r="AL107" s="4">
        <f t="shared" si="19"/>
        <v>410.27199999999999</v>
      </c>
      <c r="AM107" s="6">
        <f t="shared" si="7"/>
        <v>7681.9439999999995</v>
      </c>
      <c r="AO107" s="6">
        <f t="shared" si="8"/>
        <v>8841.4320000000007</v>
      </c>
    </row>
    <row r="108" spans="1:46" x14ac:dyDescent="0.25"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6"/>
      <c r="AO108" s="2"/>
      <c r="AP108" s="2"/>
      <c r="AQ108" s="2" t="s">
        <v>150</v>
      </c>
      <c r="AR108" s="2" t="s">
        <v>75</v>
      </c>
      <c r="AT108" s="2" t="s">
        <v>75</v>
      </c>
    </row>
    <row r="109" spans="1:46" x14ac:dyDescent="0.25">
      <c r="AE109" t="s">
        <v>152</v>
      </c>
      <c r="AO109" s="3" t="s">
        <v>112</v>
      </c>
      <c r="AP109" s="3" t="s">
        <v>153</v>
      </c>
      <c r="AQ109" s="2" t="s">
        <v>154</v>
      </c>
      <c r="AR109" s="2" t="s">
        <v>155</v>
      </c>
      <c r="AT109" s="2" t="s">
        <v>157</v>
      </c>
    </row>
    <row r="110" spans="1:46" x14ac:dyDescent="0.25">
      <c r="T110">
        <f>SUM(I58:T107)</f>
        <v>1043464</v>
      </c>
      <c r="AA110" s="2">
        <v>2019</v>
      </c>
      <c r="AB110" s="2">
        <v>2019</v>
      </c>
      <c r="AC110" s="2">
        <v>2019</v>
      </c>
      <c r="AD110" s="2">
        <v>2019</v>
      </c>
      <c r="AE110" s="2">
        <v>2019</v>
      </c>
      <c r="AF110" s="2">
        <v>2019</v>
      </c>
      <c r="AG110" s="2">
        <v>2018</v>
      </c>
      <c r="AH110" s="2">
        <v>2018</v>
      </c>
      <c r="AI110" s="2">
        <v>2018</v>
      </c>
      <c r="AJ110" s="2">
        <v>2018</v>
      </c>
      <c r="AK110" s="2">
        <v>2018</v>
      </c>
      <c r="AL110" s="2">
        <v>2018</v>
      </c>
      <c r="AO110" s="3" t="s">
        <v>116</v>
      </c>
      <c r="AP110" s="3" t="s">
        <v>158</v>
      </c>
      <c r="AQ110" t="s">
        <v>159</v>
      </c>
      <c r="AR110" s="2" t="s">
        <v>160</v>
      </c>
      <c r="AT110" s="2" t="s">
        <v>140</v>
      </c>
    </row>
    <row r="111" spans="1:46" x14ac:dyDescent="0.25">
      <c r="I111" t="s">
        <v>162</v>
      </c>
      <c r="AA111" s="2" t="s">
        <v>117</v>
      </c>
      <c r="AB111" s="2" t="s">
        <v>118</v>
      </c>
      <c r="AC111" s="2" t="s">
        <v>119</v>
      </c>
      <c r="AD111" s="2" t="s">
        <v>120</v>
      </c>
      <c r="AE111" s="2" t="s">
        <v>121</v>
      </c>
      <c r="AF111" s="2" t="s">
        <v>122</v>
      </c>
      <c r="AG111" s="2" t="s">
        <v>123</v>
      </c>
      <c r="AH111" s="2" t="s">
        <v>124</v>
      </c>
      <c r="AI111" s="2" t="s">
        <v>125</v>
      </c>
      <c r="AJ111" s="2" t="s">
        <v>126</v>
      </c>
      <c r="AK111" s="2" t="s">
        <v>127</v>
      </c>
      <c r="AL111" s="2" t="s">
        <v>128</v>
      </c>
      <c r="AM111" t="s">
        <v>142</v>
      </c>
      <c r="AN111" s="2"/>
      <c r="AO111" s="2" t="s">
        <v>163</v>
      </c>
      <c r="AP111" s="2" t="s">
        <v>164</v>
      </c>
      <c r="AQ111" s="2" t="s">
        <v>25</v>
      </c>
      <c r="AR111" s="2" t="s">
        <v>25</v>
      </c>
      <c r="AT111" s="2" t="s">
        <v>25</v>
      </c>
    </row>
    <row r="112" spans="1:46" x14ac:dyDescent="0.25">
      <c r="A112">
        <v>1704</v>
      </c>
      <c r="I112">
        <v>24.2</v>
      </c>
      <c r="J112">
        <v>24.7</v>
      </c>
      <c r="K112">
        <v>25.6</v>
      </c>
      <c r="L112">
        <v>23.7</v>
      </c>
      <c r="M112">
        <v>25.2</v>
      </c>
      <c r="N112">
        <v>25.2</v>
      </c>
      <c r="O112">
        <v>38.799999999999997</v>
      </c>
      <c r="P112">
        <v>60.7</v>
      </c>
      <c r="Q112">
        <v>32.6</v>
      </c>
      <c r="R112">
        <v>9.6</v>
      </c>
      <c r="S112">
        <v>13.9</v>
      </c>
      <c r="T112">
        <v>19</v>
      </c>
      <c r="V112" t="s">
        <v>165</v>
      </c>
      <c r="AA112" s="4">
        <f t="shared" ref="AA112:AA143" si="24">I112*$Y$113+IF(I164&lt;I4,I164*$Y$114+(I4-I164)*$Y$115,I164*$Y$114)</f>
        <v>606.14400000000001</v>
      </c>
      <c r="AB112" s="4">
        <f t="shared" ref="AB112:AL127" si="25">J112*$Y$113+IF(J164&lt;J4,J164*$Y$114+(J4-J164)*$Y$115,J164*$Y$114)</f>
        <v>659.63999999999987</v>
      </c>
      <c r="AC112" s="4">
        <f t="shared" si="25"/>
        <v>1474.0080000000003</v>
      </c>
      <c r="AD112" s="4">
        <f t="shared" si="25"/>
        <v>1357.8239999999998</v>
      </c>
      <c r="AE112" s="4">
        <f t="shared" si="25"/>
        <v>1518.3119999999999</v>
      </c>
      <c r="AF112" s="4">
        <f t="shared" si="25"/>
        <v>1482.864</v>
      </c>
      <c r="AG112" s="4">
        <f t="shared" si="25"/>
        <v>1521.0479999999998</v>
      </c>
      <c r="AH112" s="4">
        <f t="shared" si="25"/>
        <v>2880.7440000000001</v>
      </c>
      <c r="AI112" s="4">
        <f t="shared" si="25"/>
        <v>545.95600000000002</v>
      </c>
      <c r="AJ112" s="4">
        <f t="shared" si="25"/>
        <v>263.47199999999998</v>
      </c>
      <c r="AK112" s="4">
        <f t="shared" si="25"/>
        <v>244.98199999999997</v>
      </c>
      <c r="AL112" s="4">
        <f t="shared" si="25"/>
        <v>685.82400000000007</v>
      </c>
      <c r="AM112" s="6">
        <f t="shared" ref="AM112:AM161" si="26">SUM(AA112:AL112)</f>
        <v>13240.818000000001</v>
      </c>
      <c r="AN112" s="12"/>
      <c r="AO112" s="4">
        <f>E4</f>
        <v>98220</v>
      </c>
      <c r="AP112" s="11">
        <f>MAX(I112:T112)</f>
        <v>60.7</v>
      </c>
      <c r="AQ112" s="11">
        <f>AM164</f>
        <v>38.976045092109061</v>
      </c>
      <c r="AR112" s="11">
        <f>100*(AM112/AM58-1)</f>
        <v>11.847632389343566</v>
      </c>
      <c r="AT112" s="11">
        <f>100*(AO58/AM58-1)</f>
        <v>18.552449920022053</v>
      </c>
    </row>
    <row r="113" spans="1:46" x14ac:dyDescent="0.25">
      <c r="A113">
        <v>5750</v>
      </c>
      <c r="I113" s="5">
        <v>0.1</v>
      </c>
      <c r="J113">
        <v>0.2</v>
      </c>
      <c r="K113">
        <v>0.2</v>
      </c>
      <c r="L113">
        <v>21.2</v>
      </c>
      <c r="M113">
        <v>40.6</v>
      </c>
      <c r="N113">
        <v>35.299999999999997</v>
      </c>
      <c r="O113">
        <v>31.3</v>
      </c>
      <c r="P113">
        <v>0.2</v>
      </c>
      <c r="Q113">
        <v>0.2</v>
      </c>
      <c r="R113">
        <v>0.4</v>
      </c>
      <c r="S113">
        <v>0.2</v>
      </c>
      <c r="T113" s="5">
        <v>0.1</v>
      </c>
      <c r="V113" t="s">
        <v>166</v>
      </c>
      <c r="Y113" s="7">
        <v>7.46</v>
      </c>
      <c r="Z113" t="s">
        <v>167</v>
      </c>
      <c r="AA113" s="4">
        <f t="shared" si="24"/>
        <v>16.776</v>
      </c>
      <c r="AB113" s="4">
        <f t="shared" si="25"/>
        <v>18.360000000000003</v>
      </c>
      <c r="AC113" s="4">
        <f t="shared" si="25"/>
        <v>18.360000000000003</v>
      </c>
      <c r="AD113" s="4">
        <f t="shared" si="25"/>
        <v>198.51999999999998</v>
      </c>
      <c r="AE113" s="4">
        <f t="shared" si="25"/>
        <v>1341.9359999999999</v>
      </c>
      <c r="AF113" s="4">
        <f t="shared" si="25"/>
        <v>1313.6879999999999</v>
      </c>
      <c r="AG113" s="4">
        <f t="shared" si="25"/>
        <v>946.48800000000006</v>
      </c>
      <c r="AH113" s="4">
        <f t="shared" si="25"/>
        <v>18.360000000000003</v>
      </c>
      <c r="AI113" s="4">
        <f t="shared" si="25"/>
        <v>18.360000000000003</v>
      </c>
      <c r="AJ113" s="4">
        <f t="shared" si="25"/>
        <v>21.527999999999999</v>
      </c>
      <c r="AK113" s="4">
        <f t="shared" si="25"/>
        <v>13.295999999999999</v>
      </c>
      <c r="AL113" s="4">
        <f t="shared" si="25"/>
        <v>21.839999999999996</v>
      </c>
      <c r="AM113" s="6">
        <f t="shared" si="26"/>
        <v>3947.5119999999997</v>
      </c>
      <c r="AN113" s="12"/>
      <c r="AO113" s="4">
        <f t="shared" ref="AO113:AO161" si="27">E5</f>
        <v>24240</v>
      </c>
      <c r="AP113" s="11">
        <f t="shared" ref="AP113:AP161" si="28">MAX(I113:T113)</f>
        <v>40.6</v>
      </c>
      <c r="AQ113" s="11">
        <f t="shared" ref="AQ113:AQ161" si="29">AM165</f>
        <v>21.707872967157641</v>
      </c>
      <c r="AR113" s="11">
        <f t="shared" ref="AR113:AR161" si="30">100*(AM113/AM59-1)</f>
        <v>22.213388416651835</v>
      </c>
      <c r="AT113" s="11">
        <f t="shared" ref="AT113:AT161" si="31">100*(AO59/AM59-1)</f>
        <v>14.765499613624232</v>
      </c>
    </row>
    <row r="114" spans="1:46" x14ac:dyDescent="0.25">
      <c r="A114">
        <v>14959</v>
      </c>
      <c r="I114">
        <v>35.200000000000003</v>
      </c>
      <c r="J114">
        <v>58</v>
      </c>
      <c r="K114">
        <v>62.6</v>
      </c>
      <c r="L114">
        <v>63.3</v>
      </c>
      <c r="M114">
        <v>64.099999999999994</v>
      </c>
      <c r="N114">
        <v>81.3</v>
      </c>
      <c r="O114">
        <v>73.900000000000006</v>
      </c>
      <c r="P114">
        <v>70.5</v>
      </c>
      <c r="Q114">
        <v>54.5</v>
      </c>
      <c r="R114">
        <v>14.3</v>
      </c>
      <c r="S114">
        <v>11</v>
      </c>
      <c r="T114">
        <v>16.600000000000001</v>
      </c>
      <c r="V114" t="s">
        <v>147</v>
      </c>
      <c r="Y114" s="8">
        <v>0.16819999999999999</v>
      </c>
      <c r="Z114" t="s">
        <v>148</v>
      </c>
      <c r="AA114" s="4">
        <f t="shared" si="24"/>
        <v>1266.5280000000002</v>
      </c>
      <c r="AB114" s="4">
        <f t="shared" si="25"/>
        <v>2007.48</v>
      </c>
      <c r="AC114" s="4">
        <f t="shared" si="25"/>
        <v>3118.4639999999999</v>
      </c>
      <c r="AD114" s="4">
        <f t="shared" si="25"/>
        <v>3251.0879999999997</v>
      </c>
      <c r="AE114" s="4">
        <f t="shared" si="25"/>
        <v>3294.1439999999998</v>
      </c>
      <c r="AF114" s="4">
        <f t="shared" si="25"/>
        <v>3916.0080000000003</v>
      </c>
      <c r="AG114" s="4">
        <f t="shared" si="25"/>
        <v>3722.8320000000003</v>
      </c>
      <c r="AH114" s="4">
        <f t="shared" si="25"/>
        <v>3294.24</v>
      </c>
      <c r="AI114" s="4">
        <f t="shared" si="25"/>
        <v>1607.6879999999999</v>
      </c>
      <c r="AJ114" s="4">
        <f t="shared" si="25"/>
        <v>444.26400000000001</v>
      </c>
      <c r="AK114" s="4">
        <f t="shared" si="25"/>
        <v>397.05599999999998</v>
      </c>
      <c r="AL114" s="4">
        <f t="shared" si="25"/>
        <v>455.37600000000003</v>
      </c>
      <c r="AM114" s="6">
        <f t="shared" si="26"/>
        <v>26775.167999999998</v>
      </c>
      <c r="AN114" s="12"/>
      <c r="AO114" s="4">
        <f t="shared" si="27"/>
        <v>203640</v>
      </c>
      <c r="AP114" s="11">
        <f t="shared" si="28"/>
        <v>81.3</v>
      </c>
      <c r="AQ114" s="11">
        <f t="shared" si="29"/>
        <v>40.989950662966656</v>
      </c>
      <c r="AR114" s="11">
        <f t="shared" si="30"/>
        <v>13.562120444056248</v>
      </c>
      <c r="AT114" s="11">
        <f t="shared" si="31"/>
        <v>21.943041414986574</v>
      </c>
    </row>
    <row r="115" spans="1:46" x14ac:dyDescent="0.25">
      <c r="A115">
        <v>14994</v>
      </c>
      <c r="I115">
        <v>33</v>
      </c>
      <c r="J115">
        <v>44.5</v>
      </c>
      <c r="K115">
        <v>51.5</v>
      </c>
      <c r="L115">
        <v>51.8</v>
      </c>
      <c r="M115">
        <v>68.7</v>
      </c>
      <c r="N115">
        <v>70</v>
      </c>
      <c r="O115">
        <v>66.8</v>
      </c>
      <c r="P115">
        <v>35.4</v>
      </c>
      <c r="Q115">
        <v>29.4</v>
      </c>
      <c r="R115">
        <v>11.1</v>
      </c>
      <c r="S115">
        <v>57.2</v>
      </c>
      <c r="T115">
        <v>62.7</v>
      </c>
      <c r="V115" t="s">
        <v>149</v>
      </c>
      <c r="Y115" s="8">
        <v>8.4400000000000003E-2</v>
      </c>
      <c r="Z115" t="s">
        <v>148</v>
      </c>
      <c r="AA115" s="4">
        <f t="shared" si="24"/>
        <v>981.85599999999999</v>
      </c>
      <c r="AB115" s="4">
        <f t="shared" si="25"/>
        <v>1170.7679999999998</v>
      </c>
      <c r="AC115" s="4">
        <f t="shared" si="25"/>
        <v>1463.952</v>
      </c>
      <c r="AD115" s="4">
        <f t="shared" si="25"/>
        <v>1509.2159999999999</v>
      </c>
      <c r="AE115" s="4">
        <f t="shared" si="25"/>
        <v>1972.7199999999998</v>
      </c>
      <c r="AF115" s="4">
        <f t="shared" si="25"/>
        <v>2594.2399999999998</v>
      </c>
      <c r="AG115" s="4">
        <f t="shared" si="25"/>
        <v>2415.2640000000001</v>
      </c>
      <c r="AH115" s="4">
        <f t="shared" si="25"/>
        <v>1566.7840000000001</v>
      </c>
      <c r="AI115" s="4">
        <f t="shared" si="25"/>
        <v>729.024</v>
      </c>
      <c r="AJ115" s="4">
        <f t="shared" si="25"/>
        <v>310.86399999999998</v>
      </c>
      <c r="AK115" s="4">
        <f t="shared" si="25"/>
        <v>1885.088</v>
      </c>
      <c r="AL115" s="4">
        <f t="shared" si="25"/>
        <v>2343.5680000000002</v>
      </c>
      <c r="AM115" s="6">
        <f t="shared" si="26"/>
        <v>18943.343999999997</v>
      </c>
      <c r="AN115" s="12"/>
      <c r="AO115" s="4">
        <f t="shared" si="27"/>
        <v>115200</v>
      </c>
      <c r="AP115" s="11">
        <f t="shared" si="28"/>
        <v>70</v>
      </c>
      <c r="AQ115" s="11">
        <f t="shared" si="29"/>
        <v>26.056158478384948</v>
      </c>
      <c r="AR115" s="11">
        <f t="shared" si="30"/>
        <v>37.600850737421965</v>
      </c>
      <c r="AT115" s="11">
        <f t="shared" si="31"/>
        <v>19.162511767372116</v>
      </c>
    </row>
    <row r="116" spans="1:46" x14ac:dyDescent="0.25">
      <c r="A116">
        <v>15062</v>
      </c>
      <c r="I116">
        <v>12.9</v>
      </c>
      <c r="J116">
        <v>19</v>
      </c>
      <c r="K116">
        <v>19.899999999999999</v>
      </c>
      <c r="L116">
        <v>14.9</v>
      </c>
      <c r="M116">
        <v>16</v>
      </c>
      <c r="N116">
        <v>39.5</v>
      </c>
      <c r="O116">
        <v>41.2</v>
      </c>
      <c r="P116">
        <v>43.7</v>
      </c>
      <c r="Q116">
        <v>21.2</v>
      </c>
      <c r="R116">
        <v>11.6</v>
      </c>
      <c r="S116">
        <v>14.4</v>
      </c>
      <c r="T116">
        <v>15.7</v>
      </c>
      <c r="AA116" s="4">
        <f t="shared" si="24"/>
        <v>396.76800000000003</v>
      </c>
      <c r="AB116" s="4">
        <f t="shared" si="25"/>
        <v>574.41599999999994</v>
      </c>
      <c r="AC116" s="4">
        <f t="shared" si="25"/>
        <v>652.81599999999992</v>
      </c>
      <c r="AD116" s="4">
        <f t="shared" si="25"/>
        <v>549.98400000000004</v>
      </c>
      <c r="AE116" s="4">
        <f t="shared" si="25"/>
        <v>658.56000000000006</v>
      </c>
      <c r="AF116" s="4">
        <f t="shared" si="25"/>
        <v>1446.048</v>
      </c>
      <c r="AG116" s="4">
        <f t="shared" si="25"/>
        <v>1651.904</v>
      </c>
      <c r="AH116" s="4">
        <f t="shared" si="25"/>
        <v>1212.1120000000001</v>
      </c>
      <c r="AI116" s="4">
        <f t="shared" si="25"/>
        <v>643.024</v>
      </c>
      <c r="AJ116" s="4">
        <f t="shared" si="25"/>
        <v>362.67199999999997</v>
      </c>
      <c r="AK116" s="4">
        <f t="shared" si="25"/>
        <v>420.52800000000002</v>
      </c>
      <c r="AL116" s="4">
        <f t="shared" si="25"/>
        <v>403.98399999999998</v>
      </c>
      <c r="AM116" s="6">
        <f t="shared" si="26"/>
        <v>8972.8159999999989</v>
      </c>
      <c r="AN116" s="12"/>
      <c r="AO116" s="4">
        <f t="shared" si="27"/>
        <v>55640</v>
      </c>
      <c r="AP116" s="11">
        <f t="shared" si="28"/>
        <v>43.7</v>
      </c>
      <c r="AQ116" s="11">
        <f t="shared" si="29"/>
        <v>27.486405415925717</v>
      </c>
      <c r="AR116" s="11">
        <f t="shared" si="30"/>
        <v>25.064617347109429</v>
      </c>
      <c r="AT116" s="11">
        <f t="shared" si="31"/>
        <v>12.76513183276875</v>
      </c>
    </row>
    <row r="117" spans="1:46" x14ac:dyDescent="0.25">
      <c r="A117">
        <v>17948</v>
      </c>
      <c r="I117">
        <v>14.5</v>
      </c>
      <c r="J117">
        <v>16</v>
      </c>
      <c r="K117">
        <v>13.5</v>
      </c>
      <c r="L117">
        <v>68.8</v>
      </c>
      <c r="M117">
        <v>69.099999999999994</v>
      </c>
      <c r="N117">
        <v>63.1</v>
      </c>
      <c r="O117">
        <v>68.2</v>
      </c>
      <c r="P117">
        <v>69.8</v>
      </c>
      <c r="Q117">
        <v>60.7</v>
      </c>
      <c r="R117">
        <v>19.2</v>
      </c>
      <c r="S117">
        <v>12.9</v>
      </c>
      <c r="T117">
        <v>37.1</v>
      </c>
      <c r="AA117" s="4">
        <f t="shared" si="24"/>
        <v>401.85599999999999</v>
      </c>
      <c r="AB117" s="4">
        <f t="shared" si="25"/>
        <v>425.61600000000004</v>
      </c>
      <c r="AC117" s="4">
        <f t="shared" si="25"/>
        <v>391.08</v>
      </c>
      <c r="AD117" s="4">
        <f t="shared" si="25"/>
        <v>2117.7839999999997</v>
      </c>
      <c r="AE117" s="4">
        <f t="shared" si="25"/>
        <v>3844.2959999999998</v>
      </c>
      <c r="AF117" s="4">
        <f t="shared" si="25"/>
        <v>3658.1039999999998</v>
      </c>
      <c r="AG117" s="4">
        <f t="shared" si="25"/>
        <v>3273</v>
      </c>
      <c r="AH117" s="4">
        <f t="shared" si="25"/>
        <v>3019.8240000000001</v>
      </c>
      <c r="AI117" s="4">
        <f t="shared" si="25"/>
        <v>927.14599999999996</v>
      </c>
      <c r="AJ117" s="4">
        <f t="shared" si="25"/>
        <v>355.16399999999999</v>
      </c>
      <c r="AK117" s="4">
        <f t="shared" si="25"/>
        <v>320.80799999999999</v>
      </c>
      <c r="AL117" s="4">
        <f t="shared" si="25"/>
        <v>967.46399999999994</v>
      </c>
      <c r="AM117" s="6">
        <f t="shared" si="26"/>
        <v>19702.142</v>
      </c>
      <c r="AN117" s="12"/>
      <c r="AO117" s="4">
        <f t="shared" si="27"/>
        <v>141060</v>
      </c>
      <c r="AP117" s="11">
        <f t="shared" si="28"/>
        <v>69.8</v>
      </c>
      <c r="AQ117" s="11">
        <f t="shared" si="29"/>
        <v>29.785016908768963</v>
      </c>
      <c r="AR117" s="11">
        <f t="shared" si="30"/>
        <v>18.655293859744205</v>
      </c>
      <c r="AT117" s="11">
        <f t="shared" si="31"/>
        <v>20.539563925967141</v>
      </c>
    </row>
    <row r="118" spans="1:46" x14ac:dyDescent="0.25">
      <c r="A118">
        <v>18074</v>
      </c>
      <c r="I118">
        <v>36.299999999999997</v>
      </c>
      <c r="J118">
        <v>30.1</v>
      </c>
      <c r="K118">
        <v>32.1</v>
      </c>
      <c r="L118">
        <v>32.799999999999997</v>
      </c>
      <c r="M118">
        <v>34.200000000000003</v>
      </c>
      <c r="N118">
        <v>34.200000000000003</v>
      </c>
      <c r="O118">
        <v>33.4</v>
      </c>
      <c r="P118">
        <v>31.9</v>
      </c>
      <c r="Q118">
        <v>45.1</v>
      </c>
      <c r="R118">
        <v>2.4</v>
      </c>
      <c r="S118">
        <v>4.9000000000000004</v>
      </c>
      <c r="T118">
        <v>2.1</v>
      </c>
      <c r="Z118" s="7"/>
      <c r="AA118" s="4">
        <f t="shared" si="24"/>
        <v>1445.9999999999998</v>
      </c>
      <c r="AB118" s="4">
        <f t="shared" si="25"/>
        <v>939.29600000000005</v>
      </c>
      <c r="AC118" s="4">
        <f t="shared" si="25"/>
        <v>1058.752</v>
      </c>
      <c r="AD118" s="4">
        <f t="shared" si="25"/>
        <v>1042.8319999999999</v>
      </c>
      <c r="AE118" s="4">
        <f t="shared" si="25"/>
        <v>1176.4160000000002</v>
      </c>
      <c r="AF118" s="4">
        <f t="shared" si="25"/>
        <v>1206.8000000000002</v>
      </c>
      <c r="AG118" s="4">
        <f t="shared" si="25"/>
        <v>1406.816</v>
      </c>
      <c r="AH118" s="4">
        <f t="shared" si="25"/>
        <v>1757.7919999999999</v>
      </c>
      <c r="AI118" s="4">
        <f t="shared" si="25"/>
        <v>1291.68</v>
      </c>
      <c r="AJ118" s="4">
        <f t="shared" si="25"/>
        <v>95.407999999999987</v>
      </c>
      <c r="AK118" s="4">
        <f t="shared" si="25"/>
        <v>135.00800000000001</v>
      </c>
      <c r="AL118" s="4">
        <f t="shared" si="25"/>
        <v>83.903999999999996</v>
      </c>
      <c r="AM118" s="6">
        <f t="shared" si="26"/>
        <v>11640.704</v>
      </c>
      <c r="AN118" s="12"/>
      <c r="AO118" s="4">
        <f t="shared" si="27"/>
        <v>77960</v>
      </c>
      <c r="AP118" s="11">
        <f t="shared" si="28"/>
        <v>45.1</v>
      </c>
      <c r="AQ118" s="11">
        <f t="shared" si="29"/>
        <v>33.558873637937062</v>
      </c>
      <c r="AR118" s="11">
        <f t="shared" si="30"/>
        <v>22.072984323588773</v>
      </c>
      <c r="AT118" s="11">
        <f t="shared" si="31"/>
        <v>17.517043042596292</v>
      </c>
    </row>
    <row r="119" spans="1:46" x14ac:dyDescent="0.25">
      <c r="A119">
        <v>19141</v>
      </c>
      <c r="I119">
        <v>51.5</v>
      </c>
      <c r="J119">
        <v>57.2</v>
      </c>
      <c r="K119">
        <v>61.4</v>
      </c>
      <c r="L119">
        <v>64.3</v>
      </c>
      <c r="M119">
        <v>65.900000000000006</v>
      </c>
      <c r="N119">
        <v>62.3</v>
      </c>
      <c r="O119">
        <v>68.099999999999994</v>
      </c>
      <c r="P119">
        <v>65.900000000000006</v>
      </c>
      <c r="Q119">
        <v>67.8</v>
      </c>
      <c r="R119">
        <v>24.3</v>
      </c>
      <c r="S119">
        <v>17.600000000000001</v>
      </c>
      <c r="T119">
        <v>50.6</v>
      </c>
      <c r="AA119" s="4">
        <f t="shared" si="24"/>
        <v>1963.6</v>
      </c>
      <c r="AB119" s="4">
        <f t="shared" si="25"/>
        <v>1979.616</v>
      </c>
      <c r="AC119" s="4">
        <f t="shared" si="25"/>
        <v>2066.3999999999996</v>
      </c>
      <c r="AD119" s="4">
        <f t="shared" si="25"/>
        <v>2092.08</v>
      </c>
      <c r="AE119" s="4">
        <f t="shared" si="25"/>
        <v>2151.1840000000002</v>
      </c>
      <c r="AF119" s="4">
        <f t="shared" si="25"/>
        <v>2114.4159999999997</v>
      </c>
      <c r="AG119" s="4">
        <f t="shared" si="25"/>
        <v>2273.808</v>
      </c>
      <c r="AH119" s="4">
        <f t="shared" si="25"/>
        <v>2272.7200000000003</v>
      </c>
      <c r="AI119" s="4">
        <f t="shared" si="25"/>
        <v>1998.9760000000001</v>
      </c>
      <c r="AJ119" s="4">
        <f t="shared" si="25"/>
        <v>830.5440000000001</v>
      </c>
      <c r="AK119" s="4">
        <f t="shared" si="25"/>
        <v>717.6640000000001</v>
      </c>
      <c r="AL119" s="4">
        <f t="shared" si="25"/>
        <v>1760.288</v>
      </c>
      <c r="AM119" s="6">
        <f t="shared" si="26"/>
        <v>22221.296000000002</v>
      </c>
      <c r="AN119" s="12"/>
      <c r="AO119" s="4">
        <f t="shared" si="27"/>
        <v>140000</v>
      </c>
      <c r="AP119" s="11">
        <f t="shared" si="28"/>
        <v>68.099999999999994</v>
      </c>
      <c r="AQ119" s="11">
        <f t="shared" si="29"/>
        <v>30.074665557884334</v>
      </c>
      <c r="AR119" s="11">
        <f t="shared" si="30"/>
        <v>34.460687972581795</v>
      </c>
      <c r="AT119" s="11">
        <f t="shared" si="31"/>
        <v>20.215124553437434</v>
      </c>
    </row>
    <row r="120" spans="1:46" x14ac:dyDescent="0.25">
      <c r="A120">
        <v>24087</v>
      </c>
      <c r="I120">
        <v>97.8</v>
      </c>
      <c r="J120">
        <v>99.1</v>
      </c>
      <c r="K120">
        <v>91.8</v>
      </c>
      <c r="L120">
        <v>95.5</v>
      </c>
      <c r="M120">
        <v>100.4</v>
      </c>
      <c r="N120">
        <v>92.9</v>
      </c>
      <c r="O120">
        <v>91.8</v>
      </c>
      <c r="P120">
        <v>85.6</v>
      </c>
      <c r="Q120">
        <v>82.1</v>
      </c>
      <c r="R120">
        <v>37.9</v>
      </c>
      <c r="S120">
        <v>124</v>
      </c>
      <c r="T120">
        <v>117.5</v>
      </c>
      <c r="AA120" s="4">
        <f t="shared" si="24"/>
        <v>3382.3199999999997</v>
      </c>
      <c r="AB120" s="4">
        <f t="shared" si="25"/>
        <v>3261.12</v>
      </c>
      <c r="AC120" s="4">
        <f t="shared" si="25"/>
        <v>3064.4639999999999</v>
      </c>
      <c r="AD120" s="4">
        <f t="shared" si="25"/>
        <v>2920.5119999999997</v>
      </c>
      <c r="AE120" s="4">
        <f t="shared" si="25"/>
        <v>3129.7919999999999</v>
      </c>
      <c r="AF120" s="4">
        <f t="shared" si="25"/>
        <v>2859.0720000000001</v>
      </c>
      <c r="AG120" s="4">
        <f t="shared" si="25"/>
        <v>2861.904</v>
      </c>
      <c r="AH120" s="4">
        <f t="shared" si="25"/>
        <v>2581.3919999999998</v>
      </c>
      <c r="AI120" s="4">
        <f t="shared" si="25"/>
        <v>2110.7039999999997</v>
      </c>
      <c r="AJ120" s="4">
        <f t="shared" si="25"/>
        <v>1370.0639999999999</v>
      </c>
      <c r="AK120" s="4">
        <f t="shared" si="25"/>
        <v>4050.5279999999998</v>
      </c>
      <c r="AL120" s="4">
        <f t="shared" si="25"/>
        <v>4058.9759999999997</v>
      </c>
      <c r="AM120" s="6">
        <f t="shared" si="26"/>
        <v>35650.847999999998</v>
      </c>
      <c r="AN120" s="12"/>
      <c r="AO120" s="4">
        <f t="shared" si="27"/>
        <v>212880</v>
      </c>
      <c r="AP120" s="11">
        <f t="shared" si="28"/>
        <v>124</v>
      </c>
      <c r="AQ120" s="11">
        <f t="shared" si="29"/>
        <v>26.188434566775694</v>
      </c>
      <c r="AR120" s="11">
        <f t="shared" si="30"/>
        <v>44.91422907626508</v>
      </c>
      <c r="AT120" s="11">
        <f t="shared" si="31"/>
        <v>22.111572440920302</v>
      </c>
    </row>
    <row r="121" spans="1:46" x14ac:dyDescent="0.25">
      <c r="A121">
        <v>25786</v>
      </c>
      <c r="I121">
        <v>47</v>
      </c>
      <c r="J121">
        <v>40.299999999999997</v>
      </c>
      <c r="K121">
        <v>60.4</v>
      </c>
      <c r="L121">
        <v>68.7</v>
      </c>
      <c r="M121">
        <v>63.6</v>
      </c>
      <c r="N121">
        <v>93.1</v>
      </c>
      <c r="O121">
        <v>72.599999999999994</v>
      </c>
      <c r="P121">
        <v>36.5</v>
      </c>
      <c r="Q121">
        <v>11.4</v>
      </c>
      <c r="R121">
        <v>9.8000000000000007</v>
      </c>
      <c r="S121">
        <v>9.5</v>
      </c>
      <c r="T121">
        <v>37.4</v>
      </c>
      <c r="AA121" s="4">
        <f t="shared" si="24"/>
        <v>1392.672</v>
      </c>
      <c r="AB121" s="4">
        <f t="shared" si="25"/>
        <v>1381.0719999999999</v>
      </c>
      <c r="AC121" s="4">
        <f t="shared" si="25"/>
        <v>2340.8959999999997</v>
      </c>
      <c r="AD121" s="4">
        <f t="shared" si="25"/>
        <v>2836.9760000000001</v>
      </c>
      <c r="AE121" s="4">
        <f t="shared" si="25"/>
        <v>3060.0320000000002</v>
      </c>
      <c r="AF121" s="4">
        <f t="shared" si="25"/>
        <v>4324.0479999999998</v>
      </c>
      <c r="AG121" s="4">
        <f t="shared" si="25"/>
        <v>3290.3679999999999</v>
      </c>
      <c r="AH121" s="4">
        <f t="shared" si="25"/>
        <v>1320.8799999999999</v>
      </c>
      <c r="AI121" s="4">
        <f t="shared" si="25"/>
        <v>356.12799999999999</v>
      </c>
      <c r="AJ121" s="4">
        <f t="shared" si="25"/>
        <v>310.52800000000002</v>
      </c>
      <c r="AK121" s="4">
        <f t="shared" si="25"/>
        <v>326.03199999999998</v>
      </c>
      <c r="AL121" s="4">
        <f t="shared" si="25"/>
        <v>1321.6319999999998</v>
      </c>
      <c r="AM121" s="6">
        <f t="shared" si="26"/>
        <v>22261.263999999999</v>
      </c>
      <c r="AN121" s="12"/>
      <c r="AO121" s="4">
        <f t="shared" si="27"/>
        <v>160480</v>
      </c>
      <c r="AP121" s="11">
        <f t="shared" si="28"/>
        <v>93.1</v>
      </c>
      <c r="AQ121" s="11">
        <f t="shared" si="29"/>
        <v>35.567907306761498</v>
      </c>
      <c r="AR121" s="11">
        <f t="shared" si="30"/>
        <v>18.468852017921943</v>
      </c>
      <c r="AT121" s="11">
        <f t="shared" si="31"/>
        <v>20.942315650368791</v>
      </c>
    </row>
    <row r="122" spans="1:46" x14ac:dyDescent="0.25">
      <c r="A122">
        <v>27348</v>
      </c>
      <c r="I122">
        <v>45.6</v>
      </c>
      <c r="J122">
        <v>42.1</v>
      </c>
      <c r="K122">
        <v>26.1</v>
      </c>
      <c r="L122">
        <v>24.6</v>
      </c>
      <c r="M122">
        <v>24.8</v>
      </c>
      <c r="N122">
        <v>24.5</v>
      </c>
      <c r="O122">
        <v>27</v>
      </c>
      <c r="P122">
        <v>36.6</v>
      </c>
      <c r="Q122">
        <v>33</v>
      </c>
      <c r="R122">
        <v>17.100000000000001</v>
      </c>
      <c r="S122">
        <v>42.6</v>
      </c>
      <c r="T122">
        <v>47.2</v>
      </c>
      <c r="AA122" s="4">
        <f t="shared" si="24"/>
        <v>2285.3919999999998</v>
      </c>
      <c r="AB122" s="4">
        <f t="shared" si="25"/>
        <v>1851.84</v>
      </c>
      <c r="AC122" s="4">
        <f t="shared" si="25"/>
        <v>1419.4720000000002</v>
      </c>
      <c r="AD122" s="4">
        <f t="shared" si="25"/>
        <v>1284.3040000000001</v>
      </c>
      <c r="AE122" s="4">
        <f t="shared" si="25"/>
        <v>1385.376</v>
      </c>
      <c r="AF122" s="4">
        <f t="shared" si="25"/>
        <v>1340.1120000000001</v>
      </c>
      <c r="AG122" s="4">
        <f t="shared" si="25"/>
        <v>1349.328</v>
      </c>
      <c r="AH122" s="4">
        <f t="shared" si="25"/>
        <v>1558.7840000000001</v>
      </c>
      <c r="AI122" s="4">
        <f t="shared" si="25"/>
        <v>696.9559999999999</v>
      </c>
      <c r="AJ122" s="4">
        <f t="shared" si="25"/>
        <v>537.56799999999998</v>
      </c>
      <c r="AK122" s="4">
        <f t="shared" si="25"/>
        <v>1498.528</v>
      </c>
      <c r="AL122" s="4">
        <f t="shared" si="25"/>
        <v>2111.5520000000001</v>
      </c>
      <c r="AM122" s="6">
        <f t="shared" si="26"/>
        <v>17319.212</v>
      </c>
      <c r="AN122" s="12"/>
      <c r="AO122" s="4">
        <f t="shared" si="27"/>
        <v>132400</v>
      </c>
      <c r="AP122" s="11">
        <f t="shared" si="28"/>
        <v>47.2</v>
      </c>
      <c r="AQ122" s="11">
        <f t="shared" si="29"/>
        <v>47.105626096101098</v>
      </c>
      <c r="AR122" s="11">
        <f t="shared" si="30"/>
        <v>10.424861771366789</v>
      </c>
      <c r="AT122" s="11">
        <f t="shared" si="31"/>
        <v>19.904923183645163</v>
      </c>
    </row>
    <row r="123" spans="1:46" x14ac:dyDescent="0.25">
      <c r="A123">
        <v>28808</v>
      </c>
      <c r="I123">
        <v>44.6</v>
      </c>
      <c r="J123">
        <v>45.3</v>
      </c>
      <c r="K123">
        <v>36.9</v>
      </c>
      <c r="L123">
        <v>40.299999999999997</v>
      </c>
      <c r="M123">
        <v>39.4</v>
      </c>
      <c r="N123">
        <v>42.9</v>
      </c>
      <c r="O123">
        <v>51.3</v>
      </c>
      <c r="P123">
        <v>55.1</v>
      </c>
      <c r="Q123">
        <v>17.100000000000001</v>
      </c>
      <c r="R123">
        <v>8.1</v>
      </c>
      <c r="S123">
        <v>19.399999999999999</v>
      </c>
      <c r="T123">
        <v>9.1</v>
      </c>
      <c r="AA123" s="4">
        <f t="shared" si="24"/>
        <v>1307.6451999999999</v>
      </c>
      <c r="AB123" s="4">
        <f t="shared" si="25"/>
        <v>1333.9251999999999</v>
      </c>
      <c r="AC123" s="4">
        <f t="shared" si="25"/>
        <v>1137.5691999999999</v>
      </c>
      <c r="AD123" s="4">
        <f t="shared" si="25"/>
        <v>1188.4712</v>
      </c>
      <c r="AE123" s="4">
        <f t="shared" si="25"/>
        <v>1338.12</v>
      </c>
      <c r="AF123" s="4">
        <f t="shared" si="25"/>
        <v>1389.0868</v>
      </c>
      <c r="AG123" s="4">
        <f t="shared" si="25"/>
        <v>1423.9011999999998</v>
      </c>
      <c r="AH123" s="4">
        <f t="shared" si="25"/>
        <v>1556.0863999999999</v>
      </c>
      <c r="AI123" s="4">
        <f t="shared" si="25"/>
        <v>480.09160000000003</v>
      </c>
      <c r="AJ123" s="4">
        <f t="shared" si="25"/>
        <v>320.06079999999997</v>
      </c>
      <c r="AK123" s="4">
        <f t="shared" si="25"/>
        <v>554.16599999999994</v>
      </c>
      <c r="AL123" s="4">
        <f t="shared" si="25"/>
        <v>227.27799999999999</v>
      </c>
      <c r="AM123" s="6">
        <f t="shared" si="26"/>
        <v>12256.401599999997</v>
      </c>
      <c r="AN123" s="12"/>
      <c r="AO123" s="4">
        <f t="shared" si="27"/>
        <v>68364</v>
      </c>
      <c r="AP123" s="11">
        <f t="shared" si="28"/>
        <v>55.1</v>
      </c>
      <c r="AQ123" s="11">
        <f t="shared" si="29"/>
        <v>23.290623155844468</v>
      </c>
      <c r="AR123" s="11">
        <f t="shared" si="30"/>
        <v>43.186624190606167</v>
      </c>
      <c r="AT123" s="11">
        <f t="shared" si="31"/>
        <v>15.268166114219973</v>
      </c>
    </row>
    <row r="124" spans="1:46" x14ac:dyDescent="0.25">
      <c r="A124">
        <v>28859</v>
      </c>
      <c r="I124">
        <v>46</v>
      </c>
      <c r="J124">
        <v>52.7</v>
      </c>
      <c r="K124">
        <v>58.5</v>
      </c>
      <c r="L124">
        <v>60.8</v>
      </c>
      <c r="M124">
        <v>60.4</v>
      </c>
      <c r="N124">
        <v>66.3</v>
      </c>
      <c r="O124">
        <v>61.7</v>
      </c>
      <c r="P124">
        <v>39.700000000000003</v>
      </c>
      <c r="Q124">
        <v>15</v>
      </c>
      <c r="R124">
        <v>12.4</v>
      </c>
      <c r="S124">
        <v>10.6</v>
      </c>
      <c r="T124">
        <v>19.600000000000001</v>
      </c>
      <c r="AA124" s="4">
        <f t="shared" si="24"/>
        <v>1321.1279999999999</v>
      </c>
      <c r="AB124" s="4">
        <f t="shared" si="25"/>
        <v>1781.7360000000001</v>
      </c>
      <c r="AC124" s="4">
        <f t="shared" si="25"/>
        <v>1868.5440000000001</v>
      </c>
      <c r="AD124" s="4">
        <f t="shared" si="25"/>
        <v>1854.336</v>
      </c>
      <c r="AE124" s="4">
        <f t="shared" si="25"/>
        <v>2091.0719999999997</v>
      </c>
      <c r="AF124" s="4">
        <f t="shared" si="25"/>
        <v>2174.3999999999996</v>
      </c>
      <c r="AG124" s="4">
        <f t="shared" si="25"/>
        <v>1929.3600000000001</v>
      </c>
      <c r="AH124" s="4">
        <f t="shared" si="25"/>
        <v>1003.5840000000001</v>
      </c>
      <c r="AI124" s="4">
        <f t="shared" si="25"/>
        <v>379.39199999999994</v>
      </c>
      <c r="AJ124" s="4">
        <f t="shared" si="25"/>
        <v>312.88799999999998</v>
      </c>
      <c r="AK124" s="4">
        <f t="shared" si="25"/>
        <v>274.24799999999999</v>
      </c>
      <c r="AL124" s="4">
        <f t="shared" si="25"/>
        <v>482.64</v>
      </c>
      <c r="AM124" s="6">
        <f t="shared" si="26"/>
        <v>15473.328000000001</v>
      </c>
      <c r="AN124" s="12"/>
      <c r="AO124" s="4">
        <f t="shared" si="27"/>
        <v>88800</v>
      </c>
      <c r="AP124" s="11">
        <f t="shared" si="28"/>
        <v>66.3</v>
      </c>
      <c r="AQ124" s="11">
        <f t="shared" si="29"/>
        <v>21.654213546591901</v>
      </c>
      <c r="AR124" s="11">
        <f t="shared" si="30"/>
        <v>43.206635214258426</v>
      </c>
      <c r="AT124" s="11">
        <f t="shared" si="31"/>
        <v>17.719966948316767</v>
      </c>
    </row>
    <row r="125" spans="1:46" x14ac:dyDescent="0.25">
      <c r="A125">
        <v>29566</v>
      </c>
      <c r="I125">
        <v>56.4</v>
      </c>
      <c r="J125">
        <v>57.8</v>
      </c>
      <c r="K125">
        <v>51.5</v>
      </c>
      <c r="L125">
        <v>49.4</v>
      </c>
      <c r="M125">
        <v>54.2</v>
      </c>
      <c r="N125">
        <v>52</v>
      </c>
      <c r="O125">
        <v>49</v>
      </c>
      <c r="P125">
        <v>24</v>
      </c>
      <c r="Q125">
        <v>21.8</v>
      </c>
      <c r="R125">
        <v>10.1</v>
      </c>
      <c r="S125">
        <v>11.3</v>
      </c>
      <c r="T125">
        <v>56.6</v>
      </c>
      <c r="AA125" s="4">
        <f t="shared" si="24"/>
        <v>1936.5599999999997</v>
      </c>
      <c r="AB125" s="4">
        <f t="shared" si="25"/>
        <v>1725.7919999999999</v>
      </c>
      <c r="AC125" s="4">
        <f t="shared" si="25"/>
        <v>1504.4639999999999</v>
      </c>
      <c r="AD125" s="4">
        <f t="shared" si="25"/>
        <v>1572.48</v>
      </c>
      <c r="AE125" s="4">
        <f t="shared" si="25"/>
        <v>1785.2399999999998</v>
      </c>
      <c r="AF125" s="4">
        <f t="shared" si="25"/>
        <v>1638.9840000000002</v>
      </c>
      <c r="AG125" s="4">
        <f t="shared" si="25"/>
        <v>1469.9279999999999</v>
      </c>
      <c r="AH125" s="4">
        <f t="shared" si="25"/>
        <v>800.47199999999998</v>
      </c>
      <c r="AI125" s="4">
        <f t="shared" si="25"/>
        <v>384.65199999999999</v>
      </c>
      <c r="AJ125" s="4">
        <f t="shared" si="25"/>
        <v>251.13599999999997</v>
      </c>
      <c r="AK125" s="4">
        <f t="shared" si="25"/>
        <v>341.03999999999996</v>
      </c>
      <c r="AL125" s="4">
        <f t="shared" si="25"/>
        <v>1350.6999999999998</v>
      </c>
      <c r="AM125" s="6">
        <f t="shared" si="26"/>
        <v>14761.448</v>
      </c>
      <c r="AN125" s="12"/>
      <c r="AO125" s="4">
        <f t="shared" si="27"/>
        <v>83160</v>
      </c>
      <c r="AP125" s="11">
        <f t="shared" si="28"/>
        <v>57.8</v>
      </c>
      <c r="AQ125" s="11">
        <f t="shared" si="29"/>
        <v>22.047310227907548</v>
      </c>
      <c r="AR125" s="11">
        <f t="shared" si="30"/>
        <v>45.004628690968509</v>
      </c>
      <c r="AT125" s="11">
        <f t="shared" si="31"/>
        <v>17.212129213562655</v>
      </c>
    </row>
    <row r="126" spans="1:46" x14ac:dyDescent="0.25">
      <c r="A126">
        <v>29682</v>
      </c>
      <c r="I126">
        <v>2.6</v>
      </c>
      <c r="J126">
        <v>13.7</v>
      </c>
      <c r="K126">
        <v>20.8</v>
      </c>
      <c r="L126">
        <v>31</v>
      </c>
      <c r="M126">
        <v>32</v>
      </c>
      <c r="N126">
        <v>27.4</v>
      </c>
      <c r="O126">
        <v>33</v>
      </c>
      <c r="P126">
        <v>37.799999999999997</v>
      </c>
      <c r="Q126">
        <v>18.2</v>
      </c>
      <c r="R126">
        <v>2.9</v>
      </c>
      <c r="S126">
        <v>32</v>
      </c>
      <c r="T126">
        <v>31.6</v>
      </c>
      <c r="AA126" s="4">
        <f t="shared" si="24"/>
        <v>32.852000000000004</v>
      </c>
      <c r="AB126" s="4">
        <f t="shared" si="25"/>
        <v>460.08</v>
      </c>
      <c r="AC126" s="4">
        <f t="shared" si="25"/>
        <v>869.63199999999995</v>
      </c>
      <c r="AD126" s="4">
        <f t="shared" si="25"/>
        <v>1780.6719999999998</v>
      </c>
      <c r="AE126" s="4">
        <f t="shared" si="25"/>
        <v>2012.576</v>
      </c>
      <c r="AF126" s="4">
        <f t="shared" si="25"/>
        <v>1777.664</v>
      </c>
      <c r="AG126" s="4">
        <f t="shared" si="25"/>
        <v>1947.3920000000001</v>
      </c>
      <c r="AH126" s="4">
        <f t="shared" si="25"/>
        <v>2408.288</v>
      </c>
      <c r="AI126" s="4">
        <f t="shared" si="25"/>
        <v>283.78800000000001</v>
      </c>
      <c r="AJ126" s="4">
        <f t="shared" si="25"/>
        <v>62.001999999999995</v>
      </c>
      <c r="AK126" s="4">
        <f t="shared" si="25"/>
        <v>857.98400000000004</v>
      </c>
      <c r="AL126" s="4">
        <f t="shared" si="25"/>
        <v>1209.5040000000001</v>
      </c>
      <c r="AM126" s="6">
        <f t="shared" si="26"/>
        <v>13702.434000000003</v>
      </c>
      <c r="AN126" s="12"/>
      <c r="AO126" s="4">
        <f t="shared" si="27"/>
        <v>110400</v>
      </c>
      <c r="AP126" s="11">
        <f t="shared" si="28"/>
        <v>37.799999999999997</v>
      </c>
      <c r="AQ126" s="11">
        <f t="shared" si="29"/>
        <v>43.381395139746331</v>
      </c>
      <c r="AR126" s="11">
        <f t="shared" si="30"/>
        <v>4.5323428173862146</v>
      </c>
      <c r="AT126" s="11">
        <f t="shared" si="31"/>
        <v>20.037350324068992</v>
      </c>
    </row>
    <row r="127" spans="1:46" x14ac:dyDescent="0.25">
      <c r="A127">
        <v>36159</v>
      </c>
      <c r="I127">
        <v>30.3</v>
      </c>
      <c r="J127">
        <v>37.4</v>
      </c>
      <c r="K127">
        <v>40.299999999999997</v>
      </c>
      <c r="L127">
        <v>49.9</v>
      </c>
      <c r="M127">
        <v>50.6</v>
      </c>
      <c r="N127">
        <v>49.6</v>
      </c>
      <c r="O127">
        <v>50.2</v>
      </c>
      <c r="P127">
        <v>39</v>
      </c>
      <c r="Q127">
        <v>23.6</v>
      </c>
      <c r="R127">
        <v>17.3</v>
      </c>
      <c r="S127">
        <v>12.5</v>
      </c>
      <c r="T127">
        <v>14.4</v>
      </c>
      <c r="AA127" s="4">
        <f t="shared" si="24"/>
        <v>817.55200000000002</v>
      </c>
      <c r="AB127" s="4">
        <f t="shared" si="25"/>
        <v>1206.848</v>
      </c>
      <c r="AC127" s="4">
        <f t="shared" si="25"/>
        <v>1738.9279999999999</v>
      </c>
      <c r="AD127" s="4">
        <f t="shared" si="25"/>
        <v>2545.9359999999997</v>
      </c>
      <c r="AE127" s="4">
        <f t="shared" si="25"/>
        <v>2563.7760000000003</v>
      </c>
      <c r="AF127" s="4">
        <f t="shared" si="25"/>
        <v>2662.72</v>
      </c>
      <c r="AG127" s="4">
        <f t="shared" si="25"/>
        <v>2766.752</v>
      </c>
      <c r="AH127" s="4">
        <f t="shared" si="25"/>
        <v>1495.52</v>
      </c>
      <c r="AI127" s="4">
        <f t="shared" si="25"/>
        <v>630.4</v>
      </c>
      <c r="AJ127" s="4">
        <f t="shared" si="25"/>
        <v>456.33600000000001</v>
      </c>
      <c r="AK127" s="4">
        <f t="shared" si="25"/>
        <v>326.28800000000001</v>
      </c>
      <c r="AL127" s="4">
        <f t="shared" si="25"/>
        <v>417.15199999999993</v>
      </c>
      <c r="AM127" s="6">
        <f t="shared" si="26"/>
        <v>17628.207999999999</v>
      </c>
      <c r="AN127" s="12"/>
      <c r="AO127" s="4">
        <f t="shared" si="27"/>
        <v>130960</v>
      </c>
      <c r="AP127" s="11">
        <f t="shared" si="28"/>
        <v>50.6</v>
      </c>
      <c r="AQ127" s="11">
        <f t="shared" si="29"/>
        <v>36.59360590020092</v>
      </c>
      <c r="AR127" s="11">
        <f t="shared" si="30"/>
        <v>13.651302216573979</v>
      </c>
      <c r="AT127" s="11">
        <f t="shared" si="31"/>
        <v>19.9491656901418</v>
      </c>
    </row>
    <row r="128" spans="1:46" x14ac:dyDescent="0.25">
      <c r="A128">
        <v>36270</v>
      </c>
      <c r="I128">
        <v>92</v>
      </c>
      <c r="J128">
        <v>99.2</v>
      </c>
      <c r="K128">
        <v>62.9</v>
      </c>
      <c r="L128">
        <v>76.8</v>
      </c>
      <c r="M128">
        <v>68.599999999999994</v>
      </c>
      <c r="N128">
        <v>77.599999999999994</v>
      </c>
      <c r="O128">
        <v>75.8</v>
      </c>
      <c r="P128">
        <v>71.400000000000006</v>
      </c>
      <c r="Q128">
        <v>67.099999999999994</v>
      </c>
      <c r="R128">
        <v>75.8</v>
      </c>
      <c r="S128">
        <v>74.900000000000006</v>
      </c>
      <c r="T128">
        <v>80.599999999999994</v>
      </c>
      <c r="AA128" s="4">
        <f t="shared" si="24"/>
        <v>4029.7919999999999</v>
      </c>
      <c r="AB128" s="4">
        <f t="shared" ref="AB128:AB161" si="32">J128*$Y$113+IF(J180&lt;J20,J180*$Y$114+(J20-J180)*$Y$115,J180*$Y$114)</f>
        <v>3303.2159999999999</v>
      </c>
      <c r="AC128" s="4">
        <f t="shared" ref="AC128:AC161" si="33">K128*$Y$113+IF(K180&lt;K20,K180*$Y$114+(K20-K180)*$Y$115,K180*$Y$114)</f>
        <v>2049.6479999999997</v>
      </c>
      <c r="AD128" s="4">
        <f t="shared" ref="AD128:AD161" si="34">L128*$Y$113+IF(L180&lt;L20,L180*$Y$114+(L20-L180)*$Y$115,L180*$Y$114)</f>
        <v>2279.9519999999998</v>
      </c>
      <c r="AE128" s="4">
        <f t="shared" ref="AE128:AE161" si="35">M128*$Y$113+IF(M180&lt;M20,M180*$Y$114+(M20-M180)*$Y$115,M180*$Y$114)</f>
        <v>2342.4960000000001</v>
      </c>
      <c r="AF128" s="4">
        <f t="shared" ref="AF128:AF161" si="36">N128*$Y$113+IF(N180&lt;N20,N180*$Y$114+(N20-N180)*$Y$115,N180*$Y$114)</f>
        <v>2606.5919999999996</v>
      </c>
      <c r="AG128" s="4">
        <f t="shared" ref="AG128:AG161" si="37">O128*$Y$113+IF(O180&lt;O20,O180*$Y$114+(O20-O180)*$Y$115,O180*$Y$114)</f>
        <v>2669.232</v>
      </c>
      <c r="AH128" s="4">
        <f t="shared" ref="AH128:AH161" si="38">P128*$Y$113+IF(P180&lt;P20,P180*$Y$114+(P20-P180)*$Y$115,P180*$Y$114)</f>
        <v>2376.7200000000003</v>
      </c>
      <c r="AI128" s="4">
        <f t="shared" ref="AI128:AI161" si="39">Q128*$Y$113+IF(Q180&lt;Q20,Q180*$Y$114+(Q20-Q180)*$Y$115,Q180*$Y$114)</f>
        <v>2247.8399999999997</v>
      </c>
      <c r="AJ128" s="4">
        <f t="shared" ref="AJ128:AJ161" si="40">R128*$Y$113+IF(R180&lt;R20,R180*$Y$114+(R20-R180)*$Y$115,R180*$Y$114)</f>
        <v>2274.2399999999998</v>
      </c>
      <c r="AK128" s="4">
        <f t="shared" ref="AK128:AK161" si="41">S128*$Y$113+IF(S180&lt;S20,S180*$Y$114+(S20-S180)*$Y$115,S180*$Y$114)</f>
        <v>3009.4560000000001</v>
      </c>
      <c r="AL128" s="4">
        <f t="shared" ref="AL128:AL161" si="42">T128*$Y$113+IF(T180&lt;T20,T180*$Y$114+(T20-T180)*$Y$115,T180*$Y$114)</f>
        <v>3190.8959999999997</v>
      </c>
      <c r="AM128" s="6">
        <f t="shared" si="26"/>
        <v>32380.080000000002</v>
      </c>
      <c r="AN128" s="12"/>
      <c r="AO128" s="4">
        <f t="shared" si="27"/>
        <v>210480</v>
      </c>
      <c r="AP128" s="11">
        <f t="shared" si="28"/>
        <v>99.2</v>
      </c>
      <c r="AQ128" s="11">
        <f t="shared" si="29"/>
        <v>30.907574790056671</v>
      </c>
      <c r="AR128" s="11">
        <f t="shared" si="30"/>
        <v>33.057389918499048</v>
      </c>
      <c r="AT128" s="11">
        <f t="shared" si="31"/>
        <v>22.06916140026982</v>
      </c>
    </row>
    <row r="129" spans="1:46" x14ac:dyDescent="0.25">
      <c r="A129">
        <v>45307</v>
      </c>
      <c r="I129">
        <v>37</v>
      </c>
      <c r="J129">
        <v>38.6</v>
      </c>
      <c r="K129">
        <v>40.799999999999997</v>
      </c>
      <c r="L129">
        <v>44.2</v>
      </c>
      <c r="M129">
        <v>43.7</v>
      </c>
      <c r="N129">
        <v>52.6</v>
      </c>
      <c r="O129">
        <v>55</v>
      </c>
      <c r="P129">
        <v>64</v>
      </c>
      <c r="Q129">
        <v>24.6</v>
      </c>
      <c r="R129">
        <v>22.1</v>
      </c>
      <c r="S129">
        <v>21.4</v>
      </c>
      <c r="T129">
        <v>21.7</v>
      </c>
      <c r="AA129" s="4">
        <f t="shared" si="24"/>
        <v>1207.2639999999999</v>
      </c>
      <c r="AB129" s="4">
        <f t="shared" si="32"/>
        <v>1327.136</v>
      </c>
      <c r="AC129" s="4">
        <f t="shared" si="33"/>
        <v>1540.9119999999998</v>
      </c>
      <c r="AD129" s="4">
        <f t="shared" si="34"/>
        <v>1976.2559999999999</v>
      </c>
      <c r="AE129" s="4">
        <f t="shared" si="35"/>
        <v>2137.136</v>
      </c>
      <c r="AF129" s="4">
        <f t="shared" si="36"/>
        <v>2568.4479999999999</v>
      </c>
      <c r="AG129" s="4">
        <f t="shared" si="37"/>
        <v>3072.3519999999999</v>
      </c>
      <c r="AH129" s="4">
        <f t="shared" si="38"/>
        <v>2887.44</v>
      </c>
      <c r="AI129" s="4">
        <f t="shared" si="39"/>
        <v>1004.096</v>
      </c>
      <c r="AJ129" s="4">
        <f t="shared" si="40"/>
        <v>1035.3920000000001</v>
      </c>
      <c r="AK129" s="4">
        <f t="shared" si="41"/>
        <v>1004.048</v>
      </c>
      <c r="AL129" s="4">
        <f t="shared" si="42"/>
        <v>657.69599999999991</v>
      </c>
      <c r="AM129" s="6">
        <f t="shared" si="26"/>
        <v>20418.175999999999</v>
      </c>
      <c r="AN129" s="12"/>
      <c r="AO129" s="4">
        <f t="shared" si="27"/>
        <v>154520</v>
      </c>
      <c r="AP129" s="11">
        <f t="shared" si="28"/>
        <v>64</v>
      </c>
      <c r="AQ129" s="11">
        <f t="shared" si="29"/>
        <v>43.711411378662099</v>
      </c>
      <c r="AR129" s="11">
        <f t="shared" si="30"/>
        <v>12.589539287885287</v>
      </c>
      <c r="AT129" s="11">
        <f t="shared" si="31"/>
        <v>20.727677929420253</v>
      </c>
    </row>
    <row r="130" spans="1:46" x14ac:dyDescent="0.25">
      <c r="A130">
        <v>45429</v>
      </c>
      <c r="I130">
        <v>34.799999999999997</v>
      </c>
      <c r="J130">
        <v>32</v>
      </c>
      <c r="K130">
        <v>27.9</v>
      </c>
      <c r="L130">
        <v>16</v>
      </c>
      <c r="M130">
        <v>13.6</v>
      </c>
      <c r="N130">
        <v>14.2</v>
      </c>
      <c r="O130">
        <v>13.8</v>
      </c>
      <c r="P130">
        <v>19.899999999999999</v>
      </c>
      <c r="Q130">
        <v>15.3</v>
      </c>
      <c r="R130">
        <v>18.8</v>
      </c>
      <c r="S130">
        <v>23.9</v>
      </c>
      <c r="T130">
        <v>46</v>
      </c>
      <c r="AA130" s="4">
        <f t="shared" si="24"/>
        <v>1467.816</v>
      </c>
      <c r="AB130" s="4">
        <f t="shared" si="32"/>
        <v>977.83200000000011</v>
      </c>
      <c r="AC130" s="4">
        <f t="shared" si="33"/>
        <v>912.88799999999992</v>
      </c>
      <c r="AD130" s="4">
        <f t="shared" si="34"/>
        <v>633.24</v>
      </c>
      <c r="AE130" s="4">
        <f t="shared" si="35"/>
        <v>645.86400000000003</v>
      </c>
      <c r="AF130" s="4">
        <f t="shared" si="36"/>
        <v>655.36799999999994</v>
      </c>
      <c r="AG130" s="4">
        <f t="shared" si="37"/>
        <v>638.904</v>
      </c>
      <c r="AH130" s="4">
        <f t="shared" si="38"/>
        <v>720.3359999999999</v>
      </c>
      <c r="AI130" s="4">
        <f t="shared" si="39"/>
        <v>424.65600000000006</v>
      </c>
      <c r="AJ130" s="4">
        <f t="shared" si="40"/>
        <v>611.76</v>
      </c>
      <c r="AK130" s="4">
        <f t="shared" si="41"/>
        <v>1279.9679999999998</v>
      </c>
      <c r="AL130" s="4">
        <f t="shared" si="42"/>
        <v>2100.9839999999999</v>
      </c>
      <c r="AM130" s="6">
        <f t="shared" si="26"/>
        <v>11069.616000000002</v>
      </c>
      <c r="AN130" s="12"/>
      <c r="AO130" s="4">
        <f t="shared" si="27"/>
        <v>79320</v>
      </c>
      <c r="AP130" s="11">
        <f t="shared" si="28"/>
        <v>46</v>
      </c>
      <c r="AQ130" s="11">
        <f t="shared" si="29"/>
        <v>39.289621327953007</v>
      </c>
      <c r="AR130" s="11">
        <f t="shared" si="30"/>
        <v>12.921895733668908</v>
      </c>
      <c r="AT130" s="11">
        <f t="shared" si="31"/>
        <v>16.252503341869584</v>
      </c>
    </row>
    <row r="131" spans="1:46" x14ac:dyDescent="0.25">
      <c r="A131">
        <v>45621</v>
      </c>
      <c r="I131">
        <v>21.6</v>
      </c>
      <c r="J131">
        <v>26.2</v>
      </c>
      <c r="K131">
        <v>25.4</v>
      </c>
      <c r="L131">
        <v>11</v>
      </c>
      <c r="M131">
        <v>9.1</v>
      </c>
      <c r="N131">
        <v>11.5</v>
      </c>
      <c r="O131">
        <v>34.299999999999997</v>
      </c>
      <c r="P131">
        <v>52</v>
      </c>
      <c r="Q131">
        <v>39.1</v>
      </c>
      <c r="R131">
        <v>47.2</v>
      </c>
      <c r="S131">
        <v>61.4</v>
      </c>
      <c r="T131">
        <v>41.5</v>
      </c>
      <c r="AA131" s="4">
        <f t="shared" si="24"/>
        <v>484.07999999999993</v>
      </c>
      <c r="AB131" s="4">
        <f t="shared" si="32"/>
        <v>713.78399999999999</v>
      </c>
      <c r="AC131" s="4">
        <f t="shared" si="33"/>
        <v>1045.4639999999999</v>
      </c>
      <c r="AD131" s="4">
        <f t="shared" si="34"/>
        <v>655.31999999999994</v>
      </c>
      <c r="AE131" s="4">
        <f t="shared" si="35"/>
        <v>685.99199999999996</v>
      </c>
      <c r="AF131" s="4">
        <f t="shared" si="36"/>
        <v>713.88</v>
      </c>
      <c r="AG131" s="4">
        <f t="shared" si="37"/>
        <v>1110.48</v>
      </c>
      <c r="AH131" s="4">
        <f t="shared" si="38"/>
        <v>3289.848</v>
      </c>
      <c r="AI131" s="4">
        <f t="shared" si="39"/>
        <v>826.56200000000001</v>
      </c>
      <c r="AJ131" s="4">
        <f t="shared" si="40"/>
        <v>1157.8320000000001</v>
      </c>
      <c r="AK131" s="4">
        <f t="shared" si="41"/>
        <v>3246.3119999999999</v>
      </c>
      <c r="AL131" s="4">
        <f t="shared" si="42"/>
        <v>1923.36</v>
      </c>
      <c r="AM131" s="6">
        <f t="shared" si="26"/>
        <v>15852.914000000001</v>
      </c>
      <c r="AN131" s="12"/>
      <c r="AO131" s="4">
        <f t="shared" si="27"/>
        <v>117420</v>
      </c>
      <c r="AP131" s="11">
        <f t="shared" si="28"/>
        <v>61.4</v>
      </c>
      <c r="AQ131" s="11">
        <f t="shared" si="29"/>
        <v>46.137593755210247</v>
      </c>
      <c r="AR131" s="11">
        <f t="shared" si="30"/>
        <v>13.056857788207065</v>
      </c>
      <c r="AT131" s="11">
        <f t="shared" si="31"/>
        <v>19.204009222032248</v>
      </c>
    </row>
    <row r="132" spans="1:46" x14ac:dyDescent="0.25">
      <c r="A132">
        <v>48095</v>
      </c>
      <c r="I132">
        <v>26.6</v>
      </c>
      <c r="J132">
        <v>25.8</v>
      </c>
      <c r="K132">
        <v>63.6</v>
      </c>
      <c r="L132">
        <v>78.599999999999994</v>
      </c>
      <c r="M132">
        <v>66.2</v>
      </c>
      <c r="N132">
        <v>63</v>
      </c>
      <c r="O132">
        <v>85.8</v>
      </c>
      <c r="P132">
        <v>78</v>
      </c>
      <c r="Q132">
        <v>63.3</v>
      </c>
      <c r="R132">
        <v>16</v>
      </c>
      <c r="S132">
        <v>6.4</v>
      </c>
      <c r="T132">
        <v>6.4</v>
      </c>
      <c r="AA132" s="4">
        <f t="shared" si="24"/>
        <v>853.47199999999998</v>
      </c>
      <c r="AB132" s="4">
        <f t="shared" si="32"/>
        <v>712.51199999999994</v>
      </c>
      <c r="AC132" s="4">
        <f t="shared" si="33"/>
        <v>1736.6399999999999</v>
      </c>
      <c r="AD132" s="4">
        <f t="shared" si="34"/>
        <v>2642.6879999999992</v>
      </c>
      <c r="AE132" s="4">
        <f t="shared" si="35"/>
        <v>2709.6</v>
      </c>
      <c r="AF132" s="4">
        <f t="shared" si="36"/>
        <v>2773.6959999999999</v>
      </c>
      <c r="AG132" s="4">
        <f t="shared" si="37"/>
        <v>2972.8</v>
      </c>
      <c r="AH132" s="4">
        <f t="shared" si="38"/>
        <v>4199.6480000000001</v>
      </c>
      <c r="AI132" s="4">
        <f t="shared" si="39"/>
        <v>2116.752</v>
      </c>
      <c r="AJ132" s="4">
        <f t="shared" si="40"/>
        <v>240.464</v>
      </c>
      <c r="AK132" s="4">
        <f t="shared" si="41"/>
        <v>141.93599999999998</v>
      </c>
      <c r="AL132" s="4">
        <f t="shared" si="42"/>
        <v>115.024</v>
      </c>
      <c r="AM132" s="6">
        <f t="shared" si="26"/>
        <v>21215.232000000004</v>
      </c>
      <c r="AN132" s="12"/>
      <c r="AO132" s="4">
        <f t="shared" si="27"/>
        <v>143760</v>
      </c>
      <c r="AP132" s="11">
        <f t="shared" si="28"/>
        <v>85.8</v>
      </c>
      <c r="AQ132" s="11">
        <f t="shared" si="29"/>
        <v>27.219082501802834</v>
      </c>
      <c r="AR132" s="11">
        <f t="shared" si="30"/>
        <v>26.142746244120762</v>
      </c>
      <c r="AT132" s="11">
        <f t="shared" si="31"/>
        <v>21.247545550025126</v>
      </c>
    </row>
    <row r="133" spans="1:46" x14ac:dyDescent="0.25">
      <c r="A133">
        <v>49691</v>
      </c>
      <c r="I133">
        <v>43.4</v>
      </c>
      <c r="J133">
        <v>49</v>
      </c>
      <c r="K133">
        <v>77.3</v>
      </c>
      <c r="L133">
        <v>76.8</v>
      </c>
      <c r="M133">
        <v>83</v>
      </c>
      <c r="N133">
        <v>80.400000000000006</v>
      </c>
      <c r="O133">
        <v>71.5</v>
      </c>
      <c r="P133">
        <v>38.4</v>
      </c>
      <c r="Q133">
        <v>14.3</v>
      </c>
      <c r="R133">
        <v>22</v>
      </c>
      <c r="S133">
        <v>16.100000000000001</v>
      </c>
      <c r="T133">
        <v>21.1</v>
      </c>
      <c r="AA133" s="4">
        <f t="shared" si="24"/>
        <v>1705.3200000000002</v>
      </c>
      <c r="AB133" s="4">
        <f t="shared" si="32"/>
        <v>1495.248</v>
      </c>
      <c r="AC133" s="4">
        <f t="shared" si="33"/>
        <v>2292.9360000000001</v>
      </c>
      <c r="AD133" s="4">
        <f t="shared" si="34"/>
        <v>2335.6559999999999</v>
      </c>
      <c r="AE133" s="4">
        <f t="shared" si="35"/>
        <v>2773.1519999999996</v>
      </c>
      <c r="AF133" s="4">
        <f t="shared" si="36"/>
        <v>2625.6239999999998</v>
      </c>
      <c r="AG133" s="4">
        <f t="shared" si="37"/>
        <v>2408.6879999999996</v>
      </c>
      <c r="AH133" s="4">
        <f t="shared" si="38"/>
        <v>1256.4479999999999</v>
      </c>
      <c r="AI133" s="4">
        <f t="shared" si="39"/>
        <v>444.26400000000001</v>
      </c>
      <c r="AJ133" s="4">
        <f t="shared" si="40"/>
        <v>677.64</v>
      </c>
      <c r="AK133" s="4">
        <f t="shared" si="41"/>
        <v>594.31200000000001</v>
      </c>
      <c r="AL133" s="4">
        <f t="shared" si="42"/>
        <v>703.89599999999996</v>
      </c>
      <c r="AM133" s="6">
        <f t="shared" si="26"/>
        <v>19313.184000000001</v>
      </c>
      <c r="AN133" s="12"/>
      <c r="AO133" s="4">
        <f t="shared" si="27"/>
        <v>117480</v>
      </c>
      <c r="AP133" s="11">
        <f t="shared" si="28"/>
        <v>83</v>
      </c>
      <c r="AQ133" s="11">
        <f t="shared" si="29"/>
        <v>27.624869704963018</v>
      </c>
      <c r="AR133" s="11">
        <f t="shared" si="30"/>
        <v>37.646290106837533</v>
      </c>
      <c r="AT133" s="11">
        <f t="shared" si="31"/>
        <v>19.18765159264213</v>
      </c>
    </row>
    <row r="134" spans="1:46" x14ac:dyDescent="0.25">
      <c r="A134">
        <v>49935</v>
      </c>
      <c r="I134">
        <v>6</v>
      </c>
      <c r="J134">
        <v>10.4</v>
      </c>
      <c r="K134">
        <v>29.4</v>
      </c>
      <c r="L134">
        <v>24.8</v>
      </c>
      <c r="M134">
        <v>21.1</v>
      </c>
      <c r="N134">
        <v>23.4</v>
      </c>
      <c r="O134">
        <v>23</v>
      </c>
      <c r="P134">
        <v>30.8</v>
      </c>
      <c r="Q134">
        <v>11.1</v>
      </c>
      <c r="R134">
        <v>17.8</v>
      </c>
      <c r="S134">
        <v>21.9</v>
      </c>
      <c r="T134">
        <v>10.3</v>
      </c>
      <c r="AA134" s="4">
        <f t="shared" si="24"/>
        <v>182.81599999999997</v>
      </c>
      <c r="AB134" s="4">
        <f t="shared" si="32"/>
        <v>296.39999999999998</v>
      </c>
      <c r="AC134" s="4">
        <f t="shared" si="33"/>
        <v>1056.4960000000001</v>
      </c>
      <c r="AD134" s="4">
        <f t="shared" si="34"/>
        <v>1422.5119999999999</v>
      </c>
      <c r="AE134" s="4">
        <f t="shared" si="35"/>
        <v>1387.5360000000001</v>
      </c>
      <c r="AF134" s="4">
        <f t="shared" si="36"/>
        <v>1342.9440000000002</v>
      </c>
      <c r="AG134" s="4">
        <f t="shared" si="37"/>
        <v>1231.952</v>
      </c>
      <c r="AH134" s="4">
        <f t="shared" si="38"/>
        <v>1017.904</v>
      </c>
      <c r="AI134" s="4">
        <f t="shared" si="39"/>
        <v>300.73599999999999</v>
      </c>
      <c r="AJ134" s="4">
        <f t="shared" si="40"/>
        <v>707.32799999999997</v>
      </c>
      <c r="AK134" s="4">
        <f t="shared" si="41"/>
        <v>694.62400000000002</v>
      </c>
      <c r="AL134" s="4">
        <f t="shared" si="42"/>
        <v>224.85399999999998</v>
      </c>
      <c r="AM134" s="6">
        <f t="shared" si="26"/>
        <v>9866.1020000000008</v>
      </c>
      <c r="AN134" s="12"/>
      <c r="AO134" s="4">
        <f t="shared" si="27"/>
        <v>73880</v>
      </c>
      <c r="AP134" s="11">
        <f t="shared" si="28"/>
        <v>30.8</v>
      </c>
      <c r="AQ134" s="11">
        <f t="shared" si="29"/>
        <v>39.851433470772719</v>
      </c>
      <c r="AR134" s="11">
        <f t="shared" si="30"/>
        <v>8.2688877105438365</v>
      </c>
      <c r="AT134" s="11">
        <f t="shared" si="31"/>
        <v>16.725164475705711</v>
      </c>
    </row>
    <row r="135" spans="1:46" x14ac:dyDescent="0.25">
      <c r="A135">
        <v>55970</v>
      </c>
      <c r="I135">
        <v>31.1</v>
      </c>
      <c r="J135">
        <v>24.8</v>
      </c>
      <c r="K135">
        <v>24.7</v>
      </c>
      <c r="L135">
        <v>23.3</v>
      </c>
      <c r="M135">
        <v>23.2</v>
      </c>
      <c r="N135">
        <v>24.1</v>
      </c>
      <c r="O135">
        <v>23.9</v>
      </c>
      <c r="P135">
        <v>25.9</v>
      </c>
      <c r="Q135">
        <v>28.9</v>
      </c>
      <c r="R135">
        <v>3.1</v>
      </c>
      <c r="S135">
        <v>2.7</v>
      </c>
      <c r="T135">
        <v>24.4</v>
      </c>
      <c r="AA135" s="4">
        <f t="shared" si="24"/>
        <v>1361.6064000000001</v>
      </c>
      <c r="AB135" s="4">
        <f t="shared" si="32"/>
        <v>1085.6715999999999</v>
      </c>
      <c r="AC135" s="4">
        <f t="shared" si="33"/>
        <v>1107.6351999999999</v>
      </c>
      <c r="AD135" s="4">
        <f t="shared" si="34"/>
        <v>1039.1235999999999</v>
      </c>
      <c r="AE135" s="4">
        <f t="shared" si="35"/>
        <v>880.47120000000007</v>
      </c>
      <c r="AF135" s="4">
        <f t="shared" si="36"/>
        <v>1627.1504</v>
      </c>
      <c r="AG135" s="4">
        <f t="shared" si="37"/>
        <v>1708.9731999999999</v>
      </c>
      <c r="AH135" s="4">
        <f t="shared" si="38"/>
        <v>1605.6976</v>
      </c>
      <c r="AI135" s="4">
        <f t="shared" si="39"/>
        <v>774.10719999999992</v>
      </c>
      <c r="AJ135" s="4">
        <f t="shared" si="40"/>
        <v>159.4992</v>
      </c>
      <c r="AK135" s="4">
        <f t="shared" si="41"/>
        <v>153.58519999999999</v>
      </c>
      <c r="AL135" s="4">
        <f t="shared" si="42"/>
        <v>651.93399999999997</v>
      </c>
      <c r="AM135" s="6">
        <f t="shared" si="26"/>
        <v>12155.4548</v>
      </c>
      <c r="AN135" s="12"/>
      <c r="AO135" s="4">
        <f t="shared" si="27"/>
        <v>95207</v>
      </c>
      <c r="AP135" s="11">
        <f t="shared" si="28"/>
        <v>31.1</v>
      </c>
      <c r="AQ135" s="11">
        <f t="shared" si="29"/>
        <v>52.330622289406769</v>
      </c>
      <c r="AR135" s="11">
        <f t="shared" si="30"/>
        <v>5.4844150807338954</v>
      </c>
      <c r="AT135" s="11">
        <f t="shared" si="31"/>
        <v>18.141050755899691</v>
      </c>
    </row>
    <row r="136" spans="1:46" x14ac:dyDescent="0.25">
      <c r="A136">
        <v>55973</v>
      </c>
      <c r="I136">
        <v>39.1</v>
      </c>
      <c r="J136">
        <v>36.4</v>
      </c>
      <c r="K136">
        <v>34.700000000000003</v>
      </c>
      <c r="L136">
        <v>38.6</v>
      </c>
      <c r="M136">
        <v>39.6</v>
      </c>
      <c r="N136">
        <v>35.5</v>
      </c>
      <c r="O136">
        <v>34.5</v>
      </c>
      <c r="P136">
        <v>41.1</v>
      </c>
      <c r="Q136">
        <v>23.4</v>
      </c>
      <c r="R136">
        <v>10.5</v>
      </c>
      <c r="S136">
        <v>13.2</v>
      </c>
      <c r="T136">
        <v>14.8</v>
      </c>
      <c r="AA136" s="4">
        <f t="shared" si="24"/>
        <v>1187.356</v>
      </c>
      <c r="AB136" s="4">
        <f t="shared" si="32"/>
        <v>1133.1095999999998</v>
      </c>
      <c r="AC136" s="4">
        <f t="shared" si="33"/>
        <v>1043.81</v>
      </c>
      <c r="AD136" s="4">
        <f t="shared" si="34"/>
        <v>1669.8000000000002</v>
      </c>
      <c r="AE136" s="4">
        <f t="shared" si="35"/>
        <v>1725.8987999999999</v>
      </c>
      <c r="AF136" s="4">
        <f t="shared" si="36"/>
        <v>1896.8528000000001</v>
      </c>
      <c r="AG136" s="4">
        <f t="shared" si="37"/>
        <v>1741.0776000000001</v>
      </c>
      <c r="AH136" s="4">
        <f t="shared" si="38"/>
        <v>1666.1027999999999</v>
      </c>
      <c r="AI136" s="4">
        <f t="shared" si="39"/>
        <v>601.7432</v>
      </c>
      <c r="AJ136" s="4">
        <f t="shared" si="40"/>
        <v>258.1472</v>
      </c>
      <c r="AK136" s="4">
        <f t="shared" si="41"/>
        <v>214.02539999999999</v>
      </c>
      <c r="AL136" s="4">
        <f t="shared" si="42"/>
        <v>360.01919999999996</v>
      </c>
      <c r="AM136" s="6">
        <f t="shared" si="26"/>
        <v>13497.942600000002</v>
      </c>
      <c r="AN136" s="12"/>
      <c r="AO136" s="4">
        <f t="shared" si="27"/>
        <v>92730</v>
      </c>
      <c r="AP136" s="11">
        <f t="shared" si="28"/>
        <v>41.1</v>
      </c>
      <c r="AQ136" s="11">
        <f t="shared" si="29"/>
        <v>30.90137591385988</v>
      </c>
      <c r="AR136" s="11">
        <f t="shared" si="30"/>
        <v>20.410927185566653</v>
      </c>
      <c r="AT136" s="11">
        <f t="shared" si="31"/>
        <v>18.361001380708331</v>
      </c>
    </row>
    <row r="137" spans="1:46" x14ac:dyDescent="0.25">
      <c r="A137">
        <v>56064</v>
      </c>
      <c r="I137">
        <v>30.5</v>
      </c>
      <c r="J137">
        <v>29.7</v>
      </c>
      <c r="K137">
        <v>35.700000000000003</v>
      </c>
      <c r="L137">
        <v>37.9</v>
      </c>
      <c r="M137">
        <v>50.6</v>
      </c>
      <c r="N137">
        <v>50.4</v>
      </c>
      <c r="O137">
        <v>46.5</v>
      </c>
      <c r="P137">
        <v>42.9</v>
      </c>
      <c r="Q137">
        <v>39.299999999999997</v>
      </c>
      <c r="R137">
        <v>7.9</v>
      </c>
      <c r="S137">
        <v>6.7</v>
      </c>
      <c r="T137">
        <v>6.2</v>
      </c>
      <c r="AA137" s="4">
        <f t="shared" si="24"/>
        <v>1845.336</v>
      </c>
      <c r="AB137" s="4">
        <f t="shared" si="32"/>
        <v>1417.4159999999999</v>
      </c>
      <c r="AC137" s="4">
        <f t="shared" si="33"/>
        <v>1385.8560000000002</v>
      </c>
      <c r="AD137" s="4">
        <f t="shared" si="34"/>
        <v>1820.7599999999998</v>
      </c>
      <c r="AE137" s="4">
        <f t="shared" si="35"/>
        <v>3034.7280000000001</v>
      </c>
      <c r="AF137" s="4">
        <f t="shared" si="36"/>
        <v>2980.92</v>
      </c>
      <c r="AG137" s="4">
        <f t="shared" si="37"/>
        <v>2898.8879999999999</v>
      </c>
      <c r="AH137" s="4">
        <f t="shared" si="38"/>
        <v>2122.7759999999998</v>
      </c>
      <c r="AI137" s="4">
        <f t="shared" si="39"/>
        <v>696.85799999999995</v>
      </c>
      <c r="AJ137" s="4">
        <f t="shared" si="40"/>
        <v>180.03799999999998</v>
      </c>
      <c r="AK137" s="4">
        <f t="shared" si="41"/>
        <v>171.95999999999998</v>
      </c>
      <c r="AL137" s="4">
        <f t="shared" si="42"/>
        <v>158.976</v>
      </c>
      <c r="AM137" s="6">
        <f t="shared" si="26"/>
        <v>18714.511999999999</v>
      </c>
      <c r="AN137" s="12"/>
      <c r="AO137" s="4">
        <f t="shared" si="27"/>
        <v>151200</v>
      </c>
      <c r="AP137" s="11">
        <f t="shared" si="28"/>
        <v>50.6</v>
      </c>
      <c r="AQ137" s="11">
        <f t="shared" si="29"/>
        <v>44.901932658112706</v>
      </c>
      <c r="AR137" s="11">
        <f t="shared" si="30"/>
        <v>5.9811751231825916</v>
      </c>
      <c r="AT137" s="11">
        <f t="shared" si="31"/>
        <v>21.362284645620043</v>
      </c>
    </row>
    <row r="138" spans="1:46" x14ac:dyDescent="0.25">
      <c r="A138">
        <v>56109</v>
      </c>
      <c r="I138">
        <v>29.2</v>
      </c>
      <c r="J138">
        <v>35.5</v>
      </c>
      <c r="K138">
        <v>31.6</v>
      </c>
      <c r="L138">
        <v>16.600000000000001</v>
      </c>
      <c r="M138">
        <v>19.2</v>
      </c>
      <c r="N138">
        <v>18.2</v>
      </c>
      <c r="O138">
        <v>26.8</v>
      </c>
      <c r="P138">
        <v>29.2</v>
      </c>
      <c r="Q138">
        <v>38.6</v>
      </c>
      <c r="R138">
        <v>26.6</v>
      </c>
      <c r="S138">
        <v>16.3</v>
      </c>
      <c r="T138">
        <v>22.3</v>
      </c>
      <c r="AA138" s="4">
        <f t="shared" si="24"/>
        <v>847.39199999999994</v>
      </c>
      <c r="AB138" s="4">
        <f t="shared" si="32"/>
        <v>926.92799999999988</v>
      </c>
      <c r="AC138" s="4">
        <f t="shared" si="33"/>
        <v>855.02399999999989</v>
      </c>
      <c r="AD138" s="4">
        <f t="shared" si="34"/>
        <v>500.95200000000006</v>
      </c>
      <c r="AE138" s="4">
        <f t="shared" si="35"/>
        <v>628.22399999999993</v>
      </c>
      <c r="AF138" s="4">
        <f t="shared" si="36"/>
        <v>642.76800000000003</v>
      </c>
      <c r="AG138" s="4">
        <f t="shared" si="37"/>
        <v>773.928</v>
      </c>
      <c r="AH138" s="4">
        <f t="shared" si="38"/>
        <v>842.32799999999997</v>
      </c>
      <c r="AI138" s="4">
        <f t="shared" si="39"/>
        <v>1097.568</v>
      </c>
      <c r="AJ138" s="4">
        <f t="shared" si="40"/>
        <v>745.44</v>
      </c>
      <c r="AK138" s="4">
        <f t="shared" si="41"/>
        <v>607.60799999999995</v>
      </c>
      <c r="AL138" s="4">
        <f t="shared" si="42"/>
        <v>697.58400000000006</v>
      </c>
      <c r="AM138" s="6">
        <f t="shared" si="26"/>
        <v>9165.7440000000006</v>
      </c>
      <c r="AN138" s="12"/>
      <c r="AO138" s="4">
        <f t="shared" si="27"/>
        <v>50400</v>
      </c>
      <c r="AP138" s="11">
        <f t="shared" si="28"/>
        <v>38.6</v>
      </c>
      <c r="AQ138" s="11">
        <f t="shared" si="29"/>
        <v>23.398439233908434</v>
      </c>
      <c r="AR138" s="11">
        <f t="shared" si="30"/>
        <v>38.905215683421844</v>
      </c>
      <c r="AT138" s="11">
        <f t="shared" si="31"/>
        <v>11.522514003055218</v>
      </c>
    </row>
    <row r="139" spans="1:46" x14ac:dyDescent="0.25">
      <c r="A139">
        <v>56116</v>
      </c>
      <c r="I139">
        <v>12</v>
      </c>
      <c r="J139">
        <v>10.4</v>
      </c>
      <c r="K139">
        <v>17.5</v>
      </c>
      <c r="L139">
        <v>43.5</v>
      </c>
      <c r="M139">
        <v>41.6</v>
      </c>
      <c r="N139">
        <v>49.1</v>
      </c>
      <c r="O139">
        <v>45.2</v>
      </c>
      <c r="P139" s="14">
        <v>42.378</v>
      </c>
      <c r="Q139">
        <v>14.6</v>
      </c>
      <c r="R139">
        <v>7.4</v>
      </c>
      <c r="S139">
        <v>5.8</v>
      </c>
      <c r="T139">
        <v>5.5</v>
      </c>
      <c r="AA139" s="4">
        <f t="shared" si="24"/>
        <v>331.87199999999996</v>
      </c>
      <c r="AB139" s="4">
        <f t="shared" si="32"/>
        <v>266.01599999999996</v>
      </c>
      <c r="AC139" s="4">
        <f t="shared" si="33"/>
        <v>748.15200000000004</v>
      </c>
      <c r="AD139" s="4">
        <f t="shared" si="34"/>
        <v>1808.184</v>
      </c>
      <c r="AE139" s="4">
        <f t="shared" si="35"/>
        <v>2314.8720000000003</v>
      </c>
      <c r="AF139" s="4">
        <f t="shared" si="36"/>
        <v>2555.2080000000001</v>
      </c>
      <c r="AG139" s="4">
        <f t="shared" si="37"/>
        <v>2144.0159999999996</v>
      </c>
      <c r="AH139" s="4">
        <f t="shared" si="38"/>
        <v>1932.20352</v>
      </c>
      <c r="AI139" s="4">
        <f t="shared" si="39"/>
        <v>403.44</v>
      </c>
      <c r="AJ139" s="4">
        <f t="shared" si="40"/>
        <v>135.94</v>
      </c>
      <c r="AK139" s="4">
        <f t="shared" si="41"/>
        <v>83.635999999999996</v>
      </c>
      <c r="AL139" s="4">
        <f t="shared" si="42"/>
        <v>81.397999999999996</v>
      </c>
      <c r="AM139" s="6">
        <f t="shared" si="26"/>
        <v>12804.937519999999</v>
      </c>
      <c r="AN139" s="12"/>
      <c r="AO139" s="4">
        <f t="shared" si="27"/>
        <v>97260</v>
      </c>
      <c r="AP139" s="11">
        <f t="shared" si="28"/>
        <v>49.1</v>
      </c>
      <c r="AQ139" s="11">
        <f t="shared" si="29"/>
        <v>31.935539882394039</v>
      </c>
      <c r="AR139" s="11">
        <f t="shared" si="30"/>
        <v>10.261542170832595</v>
      </c>
      <c r="AT139" s="11">
        <f t="shared" si="31"/>
        <v>19.695588827924016</v>
      </c>
    </row>
    <row r="140" spans="1:46" x14ac:dyDescent="0.25">
      <c r="A140">
        <v>60585</v>
      </c>
      <c r="I140">
        <v>36.799999999999997</v>
      </c>
      <c r="J140">
        <v>49.8</v>
      </c>
      <c r="K140">
        <v>31.8</v>
      </c>
      <c r="L140">
        <v>4</v>
      </c>
      <c r="M140">
        <v>2.2000000000000002</v>
      </c>
      <c r="N140">
        <v>2.2000000000000002</v>
      </c>
      <c r="O140">
        <v>10.199999999999999</v>
      </c>
      <c r="P140">
        <v>20.3</v>
      </c>
      <c r="Q140">
        <v>17.3</v>
      </c>
      <c r="R140">
        <v>1.4</v>
      </c>
      <c r="S140">
        <v>18.100000000000001</v>
      </c>
      <c r="T140">
        <v>6.1</v>
      </c>
      <c r="AA140" s="4">
        <f t="shared" si="24"/>
        <v>1099.4399999999998</v>
      </c>
      <c r="AB140" s="4">
        <f t="shared" si="32"/>
        <v>1936.672</v>
      </c>
      <c r="AC140" s="4">
        <f t="shared" si="33"/>
        <v>881.82400000000007</v>
      </c>
      <c r="AD140" s="4">
        <f t="shared" si="34"/>
        <v>127.504</v>
      </c>
      <c r="AE140" s="4">
        <f t="shared" si="35"/>
        <v>85.488000000000014</v>
      </c>
      <c r="AF140" s="4">
        <f t="shared" si="36"/>
        <v>85.488000000000014</v>
      </c>
      <c r="AG140" s="4">
        <f t="shared" si="37"/>
        <v>259.47199999999998</v>
      </c>
      <c r="AH140" s="4">
        <f t="shared" si="38"/>
        <v>625.39199999999994</v>
      </c>
      <c r="AI140" s="4">
        <f t="shared" si="39"/>
        <v>425.952</v>
      </c>
      <c r="AJ140" s="4">
        <f t="shared" si="40"/>
        <v>35.679999999999993</v>
      </c>
      <c r="AK140" s="4">
        <f t="shared" si="41"/>
        <v>404.14600000000002</v>
      </c>
      <c r="AL140" s="4">
        <f t="shared" si="42"/>
        <v>92.602000000000004</v>
      </c>
      <c r="AM140" s="6">
        <f t="shared" si="26"/>
        <v>6059.66</v>
      </c>
      <c r="AN140" s="12"/>
      <c r="AO140" s="4">
        <f t="shared" si="27"/>
        <v>34760</v>
      </c>
      <c r="AP140" s="11">
        <f t="shared" si="28"/>
        <v>49.8</v>
      </c>
      <c r="AQ140" s="11">
        <f t="shared" si="29"/>
        <v>22.375424263968835</v>
      </c>
      <c r="AR140" s="11">
        <f t="shared" si="30"/>
        <v>31.580250216272731</v>
      </c>
      <c r="AT140" s="11">
        <f t="shared" si="31"/>
        <v>12.382265982468876</v>
      </c>
    </row>
    <row r="141" spans="1:46" x14ac:dyDescent="0.25">
      <c r="A141">
        <v>61966</v>
      </c>
      <c r="I141">
        <v>10.3</v>
      </c>
      <c r="J141">
        <v>9.5</v>
      </c>
      <c r="K141">
        <v>11.1</v>
      </c>
      <c r="L141">
        <v>10.5</v>
      </c>
      <c r="M141">
        <v>44.5</v>
      </c>
      <c r="N141">
        <v>30.3</v>
      </c>
      <c r="O141">
        <v>50.6</v>
      </c>
      <c r="P141">
        <v>63.7</v>
      </c>
      <c r="Q141">
        <v>50.2</v>
      </c>
      <c r="R141">
        <v>13.3</v>
      </c>
      <c r="S141">
        <v>10.199999999999999</v>
      </c>
      <c r="T141">
        <v>10.3</v>
      </c>
      <c r="AA141" s="4">
        <f t="shared" si="24"/>
        <v>286.2072</v>
      </c>
      <c r="AB141" s="4">
        <f t="shared" si="32"/>
        <v>313.03440000000001</v>
      </c>
      <c r="AC141" s="4">
        <f t="shared" si="33"/>
        <v>410.11840000000001</v>
      </c>
      <c r="AD141" s="4">
        <f t="shared" si="34"/>
        <v>470.58199999999994</v>
      </c>
      <c r="AE141" s="4">
        <f t="shared" si="35"/>
        <v>1999.8291999999999</v>
      </c>
      <c r="AF141" s="4">
        <f t="shared" si="36"/>
        <v>1894.0740000000001</v>
      </c>
      <c r="AG141" s="4">
        <f t="shared" si="37"/>
        <v>2057.2916</v>
      </c>
      <c r="AH141" s="4">
        <f t="shared" si="38"/>
        <v>2750.1800000000003</v>
      </c>
      <c r="AI141" s="4">
        <f t="shared" si="39"/>
        <v>1636.9736</v>
      </c>
      <c r="AJ141" s="4">
        <f t="shared" si="40"/>
        <v>240.50599999999997</v>
      </c>
      <c r="AK141" s="4">
        <f t="shared" si="41"/>
        <v>209.47460000000001</v>
      </c>
      <c r="AL141" s="4">
        <f t="shared" si="42"/>
        <v>240.83299999999997</v>
      </c>
      <c r="AM141" s="6">
        <f t="shared" si="26"/>
        <v>12509.103999999999</v>
      </c>
      <c r="AN141" s="12"/>
      <c r="AO141" s="4">
        <f t="shared" si="27"/>
        <v>89954</v>
      </c>
      <c r="AP141" s="11">
        <f t="shared" si="28"/>
        <v>63.7</v>
      </c>
      <c r="AQ141" s="11">
        <f t="shared" si="29"/>
        <v>33.050578660302982</v>
      </c>
      <c r="AR141" s="11">
        <f t="shared" si="30"/>
        <v>15.124559522684988</v>
      </c>
      <c r="AT141" s="11">
        <f t="shared" si="31"/>
        <v>18.543703824014223</v>
      </c>
    </row>
    <row r="142" spans="1:46" x14ac:dyDescent="0.25">
      <c r="A142">
        <v>61967</v>
      </c>
      <c r="I142">
        <v>6.5</v>
      </c>
      <c r="J142">
        <v>5.3</v>
      </c>
      <c r="K142">
        <v>7.8</v>
      </c>
      <c r="L142">
        <v>4.8</v>
      </c>
      <c r="M142">
        <v>4.8</v>
      </c>
      <c r="N142">
        <v>20.399999999999999</v>
      </c>
      <c r="O142">
        <v>35.200000000000003</v>
      </c>
      <c r="P142">
        <v>33.5</v>
      </c>
      <c r="Q142">
        <v>32.299999999999997</v>
      </c>
      <c r="R142">
        <v>7</v>
      </c>
      <c r="S142">
        <v>7.5</v>
      </c>
      <c r="T142">
        <v>2.6</v>
      </c>
      <c r="AA142" s="4">
        <f t="shared" si="24"/>
        <v>68.674000000000007</v>
      </c>
      <c r="AB142" s="4">
        <f t="shared" si="32"/>
        <v>63.590599999999995</v>
      </c>
      <c r="AC142" s="4">
        <f t="shared" si="33"/>
        <v>92.500799999999998</v>
      </c>
      <c r="AD142" s="4">
        <f t="shared" si="34"/>
        <v>71.298199999999994</v>
      </c>
      <c r="AE142" s="4">
        <f t="shared" si="35"/>
        <v>79.708200000000005</v>
      </c>
      <c r="AF142" s="4">
        <f t="shared" si="36"/>
        <v>556.50199999999995</v>
      </c>
      <c r="AG142" s="4">
        <f t="shared" si="37"/>
        <v>1908.3056000000001</v>
      </c>
      <c r="AH142" s="4">
        <f t="shared" si="38"/>
        <v>2343.9739999999997</v>
      </c>
      <c r="AI142" s="4">
        <f t="shared" si="39"/>
        <v>854.46479999999985</v>
      </c>
      <c r="AJ142" s="4">
        <f t="shared" si="40"/>
        <v>71.563000000000002</v>
      </c>
      <c r="AK142" s="4">
        <f t="shared" si="41"/>
        <v>99.34559999999999</v>
      </c>
      <c r="AL142" s="4">
        <f t="shared" si="42"/>
        <v>67.094799999999992</v>
      </c>
      <c r="AM142" s="6">
        <f t="shared" si="26"/>
        <v>6277.0215999999991</v>
      </c>
      <c r="AN142" s="12"/>
      <c r="AO142" s="4">
        <f t="shared" si="27"/>
        <v>45935</v>
      </c>
      <c r="AP142" s="11">
        <f t="shared" si="28"/>
        <v>35.200000000000003</v>
      </c>
      <c r="AQ142" s="11">
        <f t="shared" si="29"/>
        <v>19.321547850217051</v>
      </c>
      <c r="AR142" s="11">
        <f t="shared" si="30"/>
        <v>10.323215503084393</v>
      </c>
      <c r="AT142" s="11">
        <f t="shared" si="31"/>
        <v>18.382466511386262</v>
      </c>
    </row>
    <row r="143" spans="1:46" x14ac:dyDescent="0.25">
      <c r="A143">
        <v>64343</v>
      </c>
      <c r="I143">
        <v>22.9</v>
      </c>
      <c r="J143">
        <v>23</v>
      </c>
      <c r="K143">
        <v>23.4</v>
      </c>
      <c r="L143">
        <v>23.2</v>
      </c>
      <c r="M143">
        <v>23.3</v>
      </c>
      <c r="N143">
        <v>23.9</v>
      </c>
      <c r="O143">
        <v>29</v>
      </c>
      <c r="P143">
        <v>29.5</v>
      </c>
      <c r="Q143">
        <v>7.8</v>
      </c>
      <c r="R143">
        <v>2.2000000000000002</v>
      </c>
      <c r="S143">
        <v>2.2999999999999998</v>
      </c>
      <c r="T143">
        <v>2.2000000000000002</v>
      </c>
      <c r="AA143" s="4">
        <f t="shared" si="24"/>
        <v>1067.4760000000001</v>
      </c>
      <c r="AB143" s="4">
        <f t="shared" si="32"/>
        <v>1013.1872</v>
      </c>
      <c r="AC143" s="4">
        <f t="shared" si="33"/>
        <v>1465.7460000000001</v>
      </c>
      <c r="AD143" s="4">
        <f t="shared" si="34"/>
        <v>1306.2692000000002</v>
      </c>
      <c r="AE143" s="4">
        <f t="shared" si="35"/>
        <v>1136.4367999999999</v>
      </c>
      <c r="AF143" s="4">
        <f t="shared" si="36"/>
        <v>1587.5216</v>
      </c>
      <c r="AG143" s="4">
        <f t="shared" si="37"/>
        <v>1495.4543999999999</v>
      </c>
      <c r="AH143" s="4">
        <f t="shared" si="38"/>
        <v>1088.2107999999998</v>
      </c>
      <c r="AI143" s="4">
        <f t="shared" si="39"/>
        <v>195.1232</v>
      </c>
      <c r="AJ143" s="4">
        <f t="shared" si="40"/>
        <v>117.47560000000001</v>
      </c>
      <c r="AK143" s="4">
        <f t="shared" si="41"/>
        <v>118.55319999999999</v>
      </c>
      <c r="AL143" s="4">
        <f t="shared" si="42"/>
        <v>82.196400000000011</v>
      </c>
      <c r="AM143" s="6">
        <f t="shared" si="26"/>
        <v>10673.6504</v>
      </c>
      <c r="AN143" s="12"/>
      <c r="AO143" s="4">
        <f t="shared" si="27"/>
        <v>86546</v>
      </c>
      <c r="AP143" s="11">
        <f t="shared" si="28"/>
        <v>29.5</v>
      </c>
      <c r="AQ143" s="11">
        <f t="shared" si="29"/>
        <v>52.817743096190689</v>
      </c>
      <c r="AR143" s="11">
        <f t="shared" si="30"/>
        <v>1.9457315373996087</v>
      </c>
      <c r="AT143" s="11">
        <f t="shared" si="31"/>
        <v>18.480804883041447</v>
      </c>
    </row>
    <row r="144" spans="1:46" x14ac:dyDescent="0.25">
      <c r="A144">
        <v>66430</v>
      </c>
      <c r="I144" s="14">
        <v>11.558</v>
      </c>
      <c r="J144" s="14">
        <v>11.664899999999999</v>
      </c>
      <c r="K144" s="14">
        <v>19.071100000000001</v>
      </c>
      <c r="L144" s="14">
        <v>15.264099999999999</v>
      </c>
      <c r="M144" s="14">
        <v>11.673999999999999</v>
      </c>
      <c r="N144" s="14">
        <v>5.5061</v>
      </c>
      <c r="O144" s="14">
        <v>14.329000000000001</v>
      </c>
      <c r="P144" s="14">
        <v>16.809899999999999</v>
      </c>
      <c r="Q144" s="14">
        <v>13.84</v>
      </c>
      <c r="R144" s="14">
        <v>0.56389999999999996</v>
      </c>
      <c r="S144" s="14">
        <v>2.6110000000000002</v>
      </c>
      <c r="T144" s="14">
        <v>0.55010000000000003</v>
      </c>
      <c r="AA144" s="4">
        <f t="shared" ref="AA144:AA161" si="43">I144*$Y$113+IF(I196&lt;I36,I196*$Y$114+(I36-I196)*$Y$115,I196*$Y$114)</f>
        <v>588.45191999999997</v>
      </c>
      <c r="AB144" s="4">
        <f t="shared" si="32"/>
        <v>794.4776159999999</v>
      </c>
      <c r="AC144" s="4">
        <f t="shared" si="33"/>
        <v>1011.8058239999999</v>
      </c>
      <c r="AD144" s="4">
        <f t="shared" si="34"/>
        <v>684.63014399999997</v>
      </c>
      <c r="AE144" s="4">
        <f t="shared" si="35"/>
        <v>523.95096000000001</v>
      </c>
      <c r="AF144" s="4">
        <f t="shared" si="36"/>
        <v>468.45142399999997</v>
      </c>
      <c r="AG144" s="4">
        <f t="shared" si="37"/>
        <v>601.70735999999999</v>
      </c>
      <c r="AH144" s="4">
        <f t="shared" si="38"/>
        <v>717.04921599999989</v>
      </c>
      <c r="AI144" s="4">
        <f t="shared" si="39"/>
        <v>110.479</v>
      </c>
      <c r="AJ144" s="4">
        <f t="shared" si="40"/>
        <v>13.911776</v>
      </c>
      <c r="AK144" s="4">
        <f t="shared" si="41"/>
        <v>53.959059999999994</v>
      </c>
      <c r="AL144" s="4">
        <f t="shared" si="42"/>
        <v>20.698384000000001</v>
      </c>
      <c r="AM144" s="6">
        <f t="shared" si="26"/>
        <v>5589.5726840000007</v>
      </c>
      <c r="AN144" s="12"/>
      <c r="AO144" s="4">
        <f t="shared" si="27"/>
        <v>44447</v>
      </c>
      <c r="AP144" s="11">
        <f t="shared" si="28"/>
        <v>19.071100000000001</v>
      </c>
      <c r="AQ144" s="11">
        <f t="shared" si="29"/>
        <v>46.28665438130529</v>
      </c>
      <c r="AR144" s="15">
        <v>0.1</v>
      </c>
      <c r="AS144" s="15">
        <f>100*(AM144/AM90-1)</f>
        <v>-2.3057964462039005</v>
      </c>
      <c r="AT144" s="11">
        <f t="shared" si="31"/>
        <v>14.093202291679251</v>
      </c>
    </row>
    <row r="145" spans="1:46" x14ac:dyDescent="0.25">
      <c r="A145">
        <v>66435</v>
      </c>
      <c r="I145">
        <v>101.8</v>
      </c>
      <c r="J145">
        <v>110.7</v>
      </c>
      <c r="K145">
        <v>106.7</v>
      </c>
      <c r="L145">
        <v>99.8</v>
      </c>
      <c r="M145">
        <v>102.6</v>
      </c>
      <c r="N145">
        <v>108.6</v>
      </c>
      <c r="O145">
        <v>104.9</v>
      </c>
      <c r="P145">
        <v>95.8</v>
      </c>
      <c r="Q145">
        <v>111.7</v>
      </c>
      <c r="R145">
        <v>119.2</v>
      </c>
      <c r="S145">
        <v>136.4</v>
      </c>
      <c r="T145">
        <v>120.1</v>
      </c>
      <c r="AA145" s="4">
        <f t="shared" si="43"/>
        <v>3489.5679999999998</v>
      </c>
      <c r="AB145" s="4">
        <f t="shared" si="32"/>
        <v>3556.2719999999999</v>
      </c>
      <c r="AC145" s="4">
        <f t="shared" si="33"/>
        <v>3864.2719999999999</v>
      </c>
      <c r="AD145" s="4">
        <f t="shared" si="34"/>
        <v>3329.6</v>
      </c>
      <c r="AE145" s="4">
        <f t="shared" si="35"/>
        <v>3583.2640000000001</v>
      </c>
      <c r="AF145" s="4">
        <f t="shared" si="36"/>
        <v>3529.7599999999998</v>
      </c>
      <c r="AG145" s="4">
        <f t="shared" si="37"/>
        <v>3349.616</v>
      </c>
      <c r="AH145" s="4">
        <f t="shared" si="38"/>
        <v>3252.7360000000003</v>
      </c>
      <c r="AI145" s="4">
        <f t="shared" si="39"/>
        <v>3929.9679999999998</v>
      </c>
      <c r="AJ145" s="4">
        <f t="shared" si="40"/>
        <v>4804.9920000000002</v>
      </c>
      <c r="AK145" s="4">
        <f t="shared" si="41"/>
        <v>5772.8960000000006</v>
      </c>
      <c r="AL145" s="4">
        <f t="shared" si="42"/>
        <v>4238.576</v>
      </c>
      <c r="AM145" s="6">
        <f t="shared" si="26"/>
        <v>46701.520000000004</v>
      </c>
      <c r="AN145" s="12"/>
      <c r="AO145" s="4">
        <f t="shared" si="27"/>
        <v>305920</v>
      </c>
      <c r="AP145" s="11">
        <f t="shared" si="28"/>
        <v>136.4</v>
      </c>
      <c r="AQ145" s="11">
        <f t="shared" si="29"/>
        <v>31.395662831468382</v>
      </c>
      <c r="AR145" s="11">
        <f t="shared" si="30"/>
        <v>33.776237621947303</v>
      </c>
      <c r="AT145" s="11">
        <f t="shared" si="31"/>
        <v>23.257677073870987</v>
      </c>
    </row>
    <row r="146" spans="1:46" x14ac:dyDescent="0.25">
      <c r="A146">
        <v>69060</v>
      </c>
      <c r="I146">
        <v>86.7</v>
      </c>
      <c r="J146">
        <v>93.4</v>
      </c>
      <c r="K146">
        <v>63.4</v>
      </c>
      <c r="L146">
        <v>140.6</v>
      </c>
      <c r="M146">
        <v>143.5</v>
      </c>
      <c r="N146">
        <v>138.6</v>
      </c>
      <c r="O146">
        <v>132.80000000000001</v>
      </c>
      <c r="P146">
        <v>143</v>
      </c>
      <c r="Q146">
        <v>126.2</v>
      </c>
      <c r="R146">
        <v>13.3</v>
      </c>
      <c r="S146">
        <v>11.2</v>
      </c>
      <c r="T146">
        <v>41.6</v>
      </c>
      <c r="AA146" s="4">
        <f t="shared" si="43"/>
        <v>4060.6239999999998</v>
      </c>
      <c r="AB146" s="4">
        <f t="shared" si="32"/>
        <v>2802.848</v>
      </c>
      <c r="AC146" s="4">
        <f t="shared" si="33"/>
        <v>2597.7280000000001</v>
      </c>
      <c r="AD146" s="4">
        <f t="shared" si="34"/>
        <v>6102.7520000000004</v>
      </c>
      <c r="AE146" s="4">
        <f t="shared" si="35"/>
        <v>7026.4480000000003</v>
      </c>
      <c r="AF146" s="4">
        <f t="shared" si="36"/>
        <v>5976.5439999999999</v>
      </c>
      <c r="AG146" s="4">
        <f t="shared" si="37"/>
        <v>5412.0320000000011</v>
      </c>
      <c r="AH146" s="4">
        <f t="shared" si="38"/>
        <v>6100.2559999999994</v>
      </c>
      <c r="AI146" s="4">
        <f t="shared" si="39"/>
        <v>2986.7640000000001</v>
      </c>
      <c r="AJ146" s="4">
        <f t="shared" si="40"/>
        <v>345.71199999999999</v>
      </c>
      <c r="AK146" s="4">
        <f t="shared" si="41"/>
        <v>312.44799999999998</v>
      </c>
      <c r="AL146" s="4">
        <f t="shared" si="42"/>
        <v>1415.1679999999999</v>
      </c>
      <c r="AM146" s="6">
        <f t="shared" si="26"/>
        <v>45139.324000000001</v>
      </c>
      <c r="AN146" s="12"/>
      <c r="AO146" s="4">
        <f t="shared" si="27"/>
        <v>322400</v>
      </c>
      <c r="AP146" s="11">
        <f t="shared" si="28"/>
        <v>143.5</v>
      </c>
      <c r="AQ146" s="11">
        <f t="shared" si="29"/>
        <v>34.989715031678351</v>
      </c>
      <c r="AR146" s="11">
        <f t="shared" si="30"/>
        <v>22.951478926334801</v>
      </c>
      <c r="AT146" s="11">
        <f t="shared" si="31"/>
        <v>23.471064295271038</v>
      </c>
    </row>
    <row r="147" spans="1:46" x14ac:dyDescent="0.25">
      <c r="A147">
        <v>69914</v>
      </c>
      <c r="I147">
        <v>38</v>
      </c>
      <c r="J147">
        <v>46.6</v>
      </c>
      <c r="K147">
        <v>48.3</v>
      </c>
      <c r="L147">
        <v>60.4</v>
      </c>
      <c r="M147">
        <v>57.9</v>
      </c>
      <c r="N147">
        <v>65</v>
      </c>
      <c r="O147">
        <v>62</v>
      </c>
      <c r="P147">
        <v>48.3</v>
      </c>
      <c r="Q147">
        <v>12.5</v>
      </c>
      <c r="R147">
        <v>7.3</v>
      </c>
      <c r="S147">
        <v>12.8</v>
      </c>
      <c r="T147">
        <v>13.7</v>
      </c>
      <c r="AA147" s="4">
        <f t="shared" si="43"/>
        <v>1223.104</v>
      </c>
      <c r="AB147" s="4">
        <f t="shared" si="32"/>
        <v>1197.28</v>
      </c>
      <c r="AC147" s="4">
        <f t="shared" si="33"/>
        <v>1393.008</v>
      </c>
      <c r="AD147" s="4">
        <f t="shared" si="34"/>
        <v>1719.712</v>
      </c>
      <c r="AE147" s="4">
        <f t="shared" si="35"/>
        <v>2071.7280000000001</v>
      </c>
      <c r="AF147" s="4">
        <f t="shared" si="36"/>
        <v>2602.8160000000003</v>
      </c>
      <c r="AG147" s="4">
        <f t="shared" si="37"/>
        <v>2643.0719999999997</v>
      </c>
      <c r="AH147" s="4">
        <f t="shared" si="38"/>
        <v>1345.7439999999999</v>
      </c>
      <c r="AI147" s="4">
        <f t="shared" si="39"/>
        <v>147.07400000000001</v>
      </c>
      <c r="AJ147" s="4">
        <f t="shared" si="40"/>
        <v>81.37</v>
      </c>
      <c r="AK147" s="4">
        <f t="shared" si="41"/>
        <v>122.4</v>
      </c>
      <c r="AL147" s="4">
        <f t="shared" si="42"/>
        <v>142.57</v>
      </c>
      <c r="AM147" s="6">
        <f t="shared" si="26"/>
        <v>14689.878000000001</v>
      </c>
      <c r="AN147" s="12"/>
      <c r="AO147" s="4">
        <f t="shared" si="27"/>
        <v>89040</v>
      </c>
      <c r="AP147" s="11">
        <f t="shared" si="28"/>
        <v>65</v>
      </c>
      <c r="AQ147" s="11">
        <f t="shared" si="29"/>
        <v>19.114144596690981</v>
      </c>
      <c r="AR147" s="11">
        <f t="shared" si="30"/>
        <v>37.612470322673474</v>
      </c>
      <c r="AT147" s="11">
        <f t="shared" si="31"/>
        <v>19.468326198784137</v>
      </c>
    </row>
    <row r="148" spans="1:46" x14ac:dyDescent="0.25">
      <c r="A148">
        <v>71421</v>
      </c>
      <c r="I148">
        <v>23</v>
      </c>
      <c r="J148">
        <v>25.4</v>
      </c>
      <c r="K148">
        <v>22.7</v>
      </c>
      <c r="L148">
        <v>15.4</v>
      </c>
      <c r="M148">
        <v>25</v>
      </c>
      <c r="N148">
        <v>28.5</v>
      </c>
      <c r="O148">
        <v>23.7</v>
      </c>
      <c r="P148">
        <v>46.3</v>
      </c>
      <c r="Q148">
        <v>30.7</v>
      </c>
      <c r="R148">
        <v>20.6</v>
      </c>
      <c r="S148">
        <v>12.7</v>
      </c>
      <c r="T148">
        <v>15.4</v>
      </c>
      <c r="AA148" s="4">
        <f t="shared" si="43"/>
        <v>607.39199999999994</v>
      </c>
      <c r="AB148" s="4">
        <f t="shared" si="32"/>
        <v>782.13599999999997</v>
      </c>
      <c r="AC148" s="4">
        <f t="shared" si="33"/>
        <v>698.85599999999999</v>
      </c>
      <c r="AD148" s="4">
        <f t="shared" si="34"/>
        <v>578.16</v>
      </c>
      <c r="AE148" s="4">
        <f t="shared" si="35"/>
        <v>826.43999999999994</v>
      </c>
      <c r="AF148" s="4">
        <f t="shared" si="36"/>
        <v>1302.1919999999998</v>
      </c>
      <c r="AG148" s="4">
        <f t="shared" si="37"/>
        <v>1221.0959999999998</v>
      </c>
      <c r="AH148" s="4">
        <f t="shared" si="38"/>
        <v>1528.4399999999998</v>
      </c>
      <c r="AI148" s="4">
        <f t="shared" si="39"/>
        <v>754.67999999999984</v>
      </c>
      <c r="AJ148" s="4">
        <f t="shared" si="40"/>
        <v>690.91200000000003</v>
      </c>
      <c r="AK148" s="4">
        <f t="shared" si="41"/>
        <v>363.21600000000001</v>
      </c>
      <c r="AL148" s="4">
        <f t="shared" si="42"/>
        <v>385.72799999999995</v>
      </c>
      <c r="AM148" s="6">
        <f t="shared" si="26"/>
        <v>9739.2479999999978</v>
      </c>
      <c r="AN148" s="12"/>
      <c r="AO148" s="4">
        <f t="shared" si="27"/>
        <v>61080</v>
      </c>
      <c r="AP148" s="11">
        <f t="shared" si="28"/>
        <v>46.3</v>
      </c>
      <c r="AQ148" s="11">
        <f t="shared" si="29"/>
        <v>28.547772858221308</v>
      </c>
      <c r="AR148" s="11">
        <f t="shared" si="30"/>
        <v>25.338052791213372</v>
      </c>
      <c r="AT148" s="11">
        <f t="shared" si="31"/>
        <v>13.891514241767201</v>
      </c>
    </row>
    <row r="149" spans="1:46" x14ac:dyDescent="0.25">
      <c r="A149">
        <v>72705</v>
      </c>
      <c r="I149">
        <v>62</v>
      </c>
      <c r="J149">
        <v>63.1</v>
      </c>
      <c r="K149">
        <v>43</v>
      </c>
      <c r="L149">
        <v>39.299999999999997</v>
      </c>
      <c r="M149">
        <v>39.9</v>
      </c>
      <c r="N149">
        <v>37.799999999999997</v>
      </c>
      <c r="O149">
        <v>39.700000000000003</v>
      </c>
      <c r="P149">
        <v>50.6</v>
      </c>
      <c r="Q149">
        <v>77.8</v>
      </c>
      <c r="R149">
        <v>8.1999999999999993</v>
      </c>
      <c r="S149">
        <v>38.5</v>
      </c>
      <c r="T149">
        <v>32.4</v>
      </c>
      <c r="AA149" s="4">
        <f t="shared" si="43"/>
        <v>1891.3211999999999</v>
      </c>
      <c r="AB149" s="4">
        <f t="shared" si="32"/>
        <v>2355.3056000000001</v>
      </c>
      <c r="AC149" s="4">
        <f t="shared" si="33"/>
        <v>1561.412</v>
      </c>
      <c r="AD149" s="4">
        <f t="shared" si="34"/>
        <v>1335.692</v>
      </c>
      <c r="AE149" s="4">
        <f t="shared" si="35"/>
        <v>1471.5427999999999</v>
      </c>
      <c r="AF149" s="4">
        <f t="shared" si="36"/>
        <v>1643.5396000000001</v>
      </c>
      <c r="AG149" s="4">
        <f t="shared" si="37"/>
        <v>2107.1984000000002</v>
      </c>
      <c r="AH149" s="4">
        <f t="shared" si="38"/>
        <v>3310.4628000000002</v>
      </c>
      <c r="AI149" s="4">
        <f t="shared" si="39"/>
        <v>2377.5756000000001</v>
      </c>
      <c r="AJ149" s="4">
        <f t="shared" si="40"/>
        <v>215.46959999999999</v>
      </c>
      <c r="AK149" s="4">
        <f t="shared" si="41"/>
        <v>773.81259999999997</v>
      </c>
      <c r="AL149" s="4">
        <f t="shared" si="42"/>
        <v>1522.8932</v>
      </c>
      <c r="AM149" s="6">
        <f t="shared" si="26"/>
        <v>20566.225400000003</v>
      </c>
      <c r="AN149" s="12"/>
      <c r="AO149" s="4">
        <f t="shared" si="27"/>
        <v>144725</v>
      </c>
      <c r="AP149" s="11">
        <f t="shared" si="28"/>
        <v>77.8</v>
      </c>
      <c r="AQ149" s="11">
        <f t="shared" si="29"/>
        <v>36.942013636814757</v>
      </c>
      <c r="AR149" s="11">
        <f t="shared" si="30"/>
        <v>20.825888477669974</v>
      </c>
      <c r="AT149" s="11">
        <f t="shared" si="31"/>
        <v>20.59338432224731</v>
      </c>
    </row>
    <row r="150" spans="1:46" x14ac:dyDescent="0.25">
      <c r="A150">
        <v>74683</v>
      </c>
      <c r="I150">
        <v>0.6</v>
      </c>
      <c r="J150">
        <v>0.6</v>
      </c>
      <c r="K150">
        <v>1.3</v>
      </c>
      <c r="L150">
        <v>1.6</v>
      </c>
      <c r="M150">
        <v>0.6</v>
      </c>
      <c r="N150">
        <v>0.6</v>
      </c>
      <c r="O150">
        <v>0.6</v>
      </c>
      <c r="P150">
        <v>2.6</v>
      </c>
      <c r="Q150">
        <v>1.6</v>
      </c>
      <c r="R150">
        <v>6.7</v>
      </c>
      <c r="S150">
        <v>35.4</v>
      </c>
      <c r="T150">
        <v>37.799999999999997</v>
      </c>
      <c r="AA150" s="4">
        <f t="shared" si="43"/>
        <v>23.007999999999996</v>
      </c>
      <c r="AB150" s="4">
        <f t="shared" si="32"/>
        <v>23.007999999999996</v>
      </c>
      <c r="AC150" s="4">
        <f t="shared" si="33"/>
        <v>40.847999999999999</v>
      </c>
      <c r="AD150" s="4">
        <f t="shared" si="34"/>
        <v>38.847999999999999</v>
      </c>
      <c r="AE150" s="4">
        <f t="shared" si="35"/>
        <v>23.007999999999996</v>
      </c>
      <c r="AF150" s="4">
        <f t="shared" si="36"/>
        <v>29.759999999999998</v>
      </c>
      <c r="AG150" s="4">
        <f t="shared" si="37"/>
        <v>29.759999999999998</v>
      </c>
      <c r="AH150" s="4">
        <f t="shared" si="38"/>
        <v>88.447999999999993</v>
      </c>
      <c r="AI150" s="4">
        <f t="shared" si="39"/>
        <v>86.111999999999995</v>
      </c>
      <c r="AJ150" s="4">
        <f t="shared" si="40"/>
        <v>166.89599999999999</v>
      </c>
      <c r="AK150" s="4">
        <f t="shared" si="41"/>
        <v>667.7639999999999</v>
      </c>
      <c r="AL150" s="4">
        <f t="shared" si="42"/>
        <v>1901.8880000000001</v>
      </c>
      <c r="AM150" s="6">
        <f t="shared" si="26"/>
        <v>3119.348</v>
      </c>
      <c r="AN150" s="12"/>
      <c r="AO150" s="4">
        <f t="shared" si="27"/>
        <v>21200</v>
      </c>
      <c r="AP150" s="11">
        <f t="shared" si="28"/>
        <v>37.799999999999997</v>
      </c>
      <c r="AQ150" s="11">
        <f t="shared" si="29"/>
        <v>35.789392175413965</v>
      </c>
      <c r="AR150" s="11">
        <f t="shared" si="30"/>
        <v>8.1616716967733325</v>
      </c>
      <c r="AT150" s="11">
        <f t="shared" si="31"/>
        <v>13.820957791487288</v>
      </c>
    </row>
    <row r="151" spans="1:46" x14ac:dyDescent="0.25">
      <c r="A151">
        <v>78457</v>
      </c>
      <c r="I151">
        <v>44.6</v>
      </c>
      <c r="J151">
        <v>38.200000000000003</v>
      </c>
      <c r="K151">
        <v>23.5</v>
      </c>
      <c r="L151">
        <v>32.6</v>
      </c>
      <c r="M151">
        <v>33.1</v>
      </c>
      <c r="N151">
        <v>27.6</v>
      </c>
      <c r="O151">
        <v>42.5</v>
      </c>
      <c r="P151">
        <v>48.2</v>
      </c>
      <c r="Q151">
        <v>45.4</v>
      </c>
      <c r="R151">
        <v>21.8</v>
      </c>
      <c r="S151">
        <v>33.6</v>
      </c>
      <c r="T151">
        <v>29.5</v>
      </c>
      <c r="AA151" s="4">
        <f t="shared" si="43"/>
        <v>1800.288</v>
      </c>
      <c r="AB151" s="4">
        <f t="shared" si="32"/>
        <v>1233.0239999999999</v>
      </c>
      <c r="AC151" s="4">
        <f t="shared" si="33"/>
        <v>919.15200000000004</v>
      </c>
      <c r="AD151" s="4">
        <f t="shared" si="34"/>
        <v>1468.4159999999999</v>
      </c>
      <c r="AE151" s="4">
        <f t="shared" si="35"/>
        <v>1516.848</v>
      </c>
      <c r="AF151" s="4">
        <f t="shared" si="36"/>
        <v>1267.68</v>
      </c>
      <c r="AG151" s="4">
        <f t="shared" si="37"/>
        <v>1807.5359999999998</v>
      </c>
      <c r="AH151" s="4">
        <f t="shared" si="38"/>
        <v>1796.5439999999999</v>
      </c>
      <c r="AI151" s="4">
        <f t="shared" si="39"/>
        <v>1347.0719999999999</v>
      </c>
      <c r="AJ151" s="4">
        <f t="shared" si="40"/>
        <v>871.96799999999996</v>
      </c>
      <c r="AK151" s="4">
        <f t="shared" si="41"/>
        <v>1727.328</v>
      </c>
      <c r="AL151" s="4">
        <f t="shared" si="42"/>
        <v>1176.24</v>
      </c>
      <c r="AM151" s="6">
        <f t="shared" si="26"/>
        <v>16932.096000000001</v>
      </c>
      <c r="AN151" s="12"/>
      <c r="AO151" s="4">
        <f t="shared" si="27"/>
        <v>121680</v>
      </c>
      <c r="AP151" s="11">
        <f t="shared" si="28"/>
        <v>48.2</v>
      </c>
      <c r="AQ151" s="11">
        <f t="shared" si="29"/>
        <v>40.484318149191544</v>
      </c>
      <c r="AR151" s="11">
        <f t="shared" si="30"/>
        <v>16.802203915128079</v>
      </c>
      <c r="AT151" s="11">
        <f t="shared" si="31"/>
        <v>19.406108447458337</v>
      </c>
    </row>
    <row r="152" spans="1:46" x14ac:dyDescent="0.25">
      <c r="A152">
        <v>80557</v>
      </c>
      <c r="I152">
        <v>19.600000000000001</v>
      </c>
      <c r="J152">
        <v>23.5</v>
      </c>
      <c r="K152">
        <v>40.299999999999997</v>
      </c>
      <c r="L152">
        <v>41.7</v>
      </c>
      <c r="M152">
        <v>41.5</v>
      </c>
      <c r="N152">
        <v>36.700000000000003</v>
      </c>
      <c r="O152">
        <v>37</v>
      </c>
      <c r="P152">
        <v>28.3</v>
      </c>
      <c r="Q152">
        <v>26.2</v>
      </c>
      <c r="R152">
        <v>8.6</v>
      </c>
      <c r="S152">
        <v>3.6</v>
      </c>
      <c r="T152">
        <v>7.1</v>
      </c>
      <c r="AA152" s="4">
        <f t="shared" si="43"/>
        <v>287.50400000000002</v>
      </c>
      <c r="AB152" s="4">
        <f t="shared" si="32"/>
        <v>671.01600000000008</v>
      </c>
      <c r="AC152" s="4">
        <f t="shared" si="33"/>
        <v>2020.8240000000001</v>
      </c>
      <c r="AD152" s="4">
        <f t="shared" si="34"/>
        <v>2640.5520000000001</v>
      </c>
      <c r="AE152" s="4">
        <f t="shared" si="35"/>
        <v>2303.16</v>
      </c>
      <c r="AF152" s="4">
        <f t="shared" si="36"/>
        <v>2323.3440000000001</v>
      </c>
      <c r="AG152" s="4">
        <f t="shared" si="37"/>
        <v>2171.1120000000001</v>
      </c>
      <c r="AH152" s="4">
        <f t="shared" si="38"/>
        <v>954.67200000000003</v>
      </c>
      <c r="AI152" s="4">
        <f t="shared" si="39"/>
        <v>377.10799999999995</v>
      </c>
      <c r="AJ152" s="4">
        <f t="shared" si="40"/>
        <v>154.98399999999998</v>
      </c>
      <c r="AK152" s="4">
        <f t="shared" si="41"/>
        <v>77.316000000000003</v>
      </c>
      <c r="AL152" s="4">
        <f t="shared" si="42"/>
        <v>123.60999999999999</v>
      </c>
      <c r="AM152" s="6">
        <f t="shared" si="26"/>
        <v>14105.202000000005</v>
      </c>
      <c r="AN152" s="12"/>
      <c r="AO152" s="4">
        <f t="shared" si="27"/>
        <v>111480</v>
      </c>
      <c r="AP152" s="11">
        <f t="shared" si="28"/>
        <v>41.7</v>
      </c>
      <c r="AQ152" s="11">
        <f t="shared" si="29"/>
        <v>36.362678326548284</v>
      </c>
      <c r="AR152" s="11">
        <f t="shared" si="30"/>
        <v>7.102563682021823</v>
      </c>
      <c r="AT152" s="11">
        <f t="shared" si="31"/>
        <v>20.621712936133928</v>
      </c>
    </row>
    <row r="153" spans="1:46" x14ac:dyDescent="0.25">
      <c r="A153">
        <v>81757</v>
      </c>
      <c r="I153">
        <v>36.5</v>
      </c>
      <c r="J153">
        <v>38</v>
      </c>
      <c r="K153">
        <v>33.700000000000003</v>
      </c>
      <c r="L153">
        <v>39</v>
      </c>
      <c r="M153">
        <v>38.6</v>
      </c>
      <c r="N153">
        <v>53.6</v>
      </c>
      <c r="O153">
        <v>63</v>
      </c>
      <c r="P153">
        <v>49</v>
      </c>
      <c r="Q153">
        <v>44.8</v>
      </c>
      <c r="R153">
        <v>3.6</v>
      </c>
      <c r="S153">
        <v>8.8000000000000007</v>
      </c>
      <c r="T153">
        <v>7.9</v>
      </c>
      <c r="AA153" s="4">
        <f t="shared" si="43"/>
        <v>2259.4079999999999</v>
      </c>
      <c r="AB153" s="4">
        <f t="shared" si="32"/>
        <v>2303.424</v>
      </c>
      <c r="AC153" s="4">
        <f t="shared" si="33"/>
        <v>2022.6240000000003</v>
      </c>
      <c r="AD153" s="4">
        <f t="shared" si="34"/>
        <v>2217.9839999999999</v>
      </c>
      <c r="AE153" s="4">
        <f t="shared" si="35"/>
        <v>2363.5680000000002</v>
      </c>
      <c r="AF153" s="4">
        <f t="shared" si="36"/>
        <v>2621.424</v>
      </c>
      <c r="AG153" s="4">
        <f t="shared" si="37"/>
        <v>2922.2400000000002</v>
      </c>
      <c r="AH153" s="4">
        <f t="shared" si="38"/>
        <v>2771.3759999999997</v>
      </c>
      <c r="AI153" s="4">
        <f t="shared" si="39"/>
        <v>1020.4639999999999</v>
      </c>
      <c r="AJ153" s="4">
        <f t="shared" si="40"/>
        <v>67.22399999999999</v>
      </c>
      <c r="AK153" s="4">
        <f t="shared" si="41"/>
        <v>106.01600000000001</v>
      </c>
      <c r="AL153" s="4">
        <f t="shared" si="42"/>
        <v>79.117999999999995</v>
      </c>
      <c r="AM153" s="6">
        <f t="shared" si="26"/>
        <v>20754.87</v>
      </c>
      <c r="AN153" s="12"/>
      <c r="AO153" s="4">
        <f t="shared" si="27"/>
        <v>169560</v>
      </c>
      <c r="AP153" s="11">
        <f t="shared" si="28"/>
        <v>63</v>
      </c>
      <c r="AQ153" s="11">
        <f t="shared" si="29"/>
        <v>46.431705842012555</v>
      </c>
      <c r="AR153" s="11">
        <f t="shared" si="30"/>
        <v>5.6444253599517547</v>
      </c>
      <c r="AT153" s="11">
        <f t="shared" si="31"/>
        <v>22.12997598285822</v>
      </c>
    </row>
    <row r="154" spans="1:46" x14ac:dyDescent="0.25">
      <c r="A154">
        <v>83947</v>
      </c>
      <c r="I154">
        <v>56</v>
      </c>
      <c r="J154">
        <v>43.6</v>
      </c>
      <c r="K154">
        <v>47</v>
      </c>
      <c r="L154">
        <v>67.099999999999994</v>
      </c>
      <c r="M154">
        <v>77.599999999999994</v>
      </c>
      <c r="N154">
        <v>72</v>
      </c>
      <c r="O154">
        <v>72</v>
      </c>
      <c r="P154">
        <v>71.400000000000006</v>
      </c>
      <c r="Q154">
        <v>8</v>
      </c>
      <c r="R154">
        <v>2.4</v>
      </c>
      <c r="S154">
        <v>61.9</v>
      </c>
      <c r="T154">
        <v>70.900000000000006</v>
      </c>
      <c r="AA154" s="4">
        <f t="shared" si="43"/>
        <v>2082.1440000000002</v>
      </c>
      <c r="AB154" s="4">
        <f t="shared" si="32"/>
        <v>1551.5040000000001</v>
      </c>
      <c r="AC154" s="4">
        <f t="shared" si="33"/>
        <v>1838.3040000000001</v>
      </c>
      <c r="AD154" s="4">
        <f t="shared" si="34"/>
        <v>4192.4160000000002</v>
      </c>
      <c r="AE154" s="4">
        <f t="shared" si="35"/>
        <v>4794.24</v>
      </c>
      <c r="AF154" s="4">
        <f t="shared" si="36"/>
        <v>4614.384</v>
      </c>
      <c r="AG154" s="4">
        <f t="shared" si="37"/>
        <v>4138.3680000000004</v>
      </c>
      <c r="AH154" s="4">
        <f t="shared" si="38"/>
        <v>3085.6800000000003</v>
      </c>
      <c r="AI154" s="4">
        <f t="shared" si="39"/>
        <v>288.76800000000003</v>
      </c>
      <c r="AJ154" s="4">
        <f t="shared" si="40"/>
        <v>98.783999999999992</v>
      </c>
      <c r="AK154" s="4">
        <f t="shared" si="41"/>
        <v>1578.0479999999998</v>
      </c>
      <c r="AL154" s="4">
        <f t="shared" si="42"/>
        <v>2824.5599999999995</v>
      </c>
      <c r="AM154" s="6">
        <f t="shared" si="26"/>
        <v>31087.199999999997</v>
      </c>
      <c r="AN154" s="12"/>
      <c r="AO154" s="4">
        <f t="shared" si="27"/>
        <v>246360</v>
      </c>
      <c r="AP154" s="11">
        <f t="shared" si="28"/>
        <v>77.599999999999994</v>
      </c>
      <c r="AQ154" s="11">
        <f t="shared" si="29"/>
        <v>48.034334666355555</v>
      </c>
      <c r="AR154" s="11">
        <f t="shared" si="30"/>
        <v>9.9584886119576268</v>
      </c>
      <c r="AT154" s="11">
        <f t="shared" si="31"/>
        <v>22.790006706338751</v>
      </c>
    </row>
    <row r="155" spans="1:46" x14ac:dyDescent="0.25">
      <c r="A155">
        <v>84081</v>
      </c>
      <c r="I155">
        <v>75.599999999999994</v>
      </c>
      <c r="J155">
        <v>26.6</v>
      </c>
      <c r="K155">
        <v>46.7</v>
      </c>
      <c r="L155">
        <v>55.9</v>
      </c>
      <c r="M155">
        <v>55.9</v>
      </c>
      <c r="N155">
        <v>50.9</v>
      </c>
      <c r="O155">
        <v>45.1</v>
      </c>
      <c r="P155">
        <v>54</v>
      </c>
      <c r="Q155">
        <v>21.1</v>
      </c>
      <c r="R155">
        <v>4.8</v>
      </c>
      <c r="S155">
        <v>1</v>
      </c>
      <c r="T155">
        <v>37.200000000000003</v>
      </c>
      <c r="AA155" s="4">
        <f t="shared" si="43"/>
        <v>2615.424</v>
      </c>
      <c r="AB155" s="4">
        <f t="shared" si="32"/>
        <v>770.76</v>
      </c>
      <c r="AC155" s="4">
        <f t="shared" si="33"/>
        <v>1337.28</v>
      </c>
      <c r="AD155" s="4">
        <f t="shared" si="34"/>
        <v>1624.8000000000002</v>
      </c>
      <c r="AE155" s="4">
        <f t="shared" si="35"/>
        <v>1812.1680000000001</v>
      </c>
      <c r="AF155" s="4">
        <f t="shared" si="36"/>
        <v>1824.12</v>
      </c>
      <c r="AG155" s="4">
        <f t="shared" si="37"/>
        <v>1210.6559999999999</v>
      </c>
      <c r="AH155" s="4">
        <f t="shared" si="38"/>
        <v>2374.56</v>
      </c>
      <c r="AI155" s="4">
        <f t="shared" si="39"/>
        <v>248.23399999999998</v>
      </c>
      <c r="AJ155" s="4">
        <f t="shared" si="40"/>
        <v>86.268000000000001</v>
      </c>
      <c r="AK155" s="4">
        <f t="shared" si="41"/>
        <v>41.160000000000004</v>
      </c>
      <c r="AL155" s="4">
        <f t="shared" si="42"/>
        <v>832.57199999999989</v>
      </c>
      <c r="AM155" s="6">
        <f t="shared" si="26"/>
        <v>14778.001999999999</v>
      </c>
      <c r="AN155" s="12"/>
      <c r="AO155" s="4">
        <f t="shared" si="27"/>
        <v>88140</v>
      </c>
      <c r="AP155" s="11">
        <f t="shared" si="28"/>
        <v>75.599999999999994</v>
      </c>
      <c r="AQ155" s="11">
        <f t="shared" si="29"/>
        <v>23.411509467609445</v>
      </c>
      <c r="AR155" s="11">
        <f t="shared" si="30"/>
        <v>38.888594407765886</v>
      </c>
      <c r="AT155" s="11">
        <f t="shared" si="31"/>
        <v>18.676368754525321</v>
      </c>
    </row>
    <row r="156" spans="1:46" x14ac:dyDescent="0.25">
      <c r="A156">
        <v>87585</v>
      </c>
      <c r="I156">
        <v>68.599999999999994</v>
      </c>
      <c r="J156">
        <v>60.4</v>
      </c>
      <c r="K156">
        <v>61.2</v>
      </c>
      <c r="L156">
        <v>64.2</v>
      </c>
      <c r="M156">
        <v>61.8</v>
      </c>
      <c r="N156">
        <v>65.900000000000006</v>
      </c>
      <c r="O156">
        <v>86.3</v>
      </c>
      <c r="P156">
        <v>84.8</v>
      </c>
      <c r="Q156">
        <v>17.899999999999999</v>
      </c>
      <c r="R156">
        <v>9.1</v>
      </c>
      <c r="S156">
        <v>9.5</v>
      </c>
      <c r="T156">
        <v>3.6</v>
      </c>
      <c r="AA156" s="4">
        <f t="shared" si="43"/>
        <v>3466.7039999999997</v>
      </c>
      <c r="AB156" s="4">
        <f t="shared" si="32"/>
        <v>2465.808</v>
      </c>
      <c r="AC156" s="4">
        <f t="shared" si="33"/>
        <v>2245.5360000000001</v>
      </c>
      <c r="AD156" s="4">
        <f t="shared" si="34"/>
        <v>2353.8239999999996</v>
      </c>
      <c r="AE156" s="4">
        <f t="shared" si="35"/>
        <v>2508.2399999999998</v>
      </c>
      <c r="AF156" s="4">
        <f t="shared" si="36"/>
        <v>3717.6480000000001</v>
      </c>
      <c r="AG156" s="4">
        <f t="shared" si="37"/>
        <v>5013.0719999999992</v>
      </c>
      <c r="AH156" s="4">
        <f t="shared" si="38"/>
        <v>3713.1840000000002</v>
      </c>
      <c r="AI156" s="4">
        <f t="shared" si="39"/>
        <v>254.63799999999998</v>
      </c>
      <c r="AJ156" s="4">
        <f t="shared" si="40"/>
        <v>168.80599999999998</v>
      </c>
      <c r="AK156" s="4">
        <f t="shared" si="41"/>
        <v>302.39999999999998</v>
      </c>
      <c r="AL156" s="4">
        <f t="shared" si="42"/>
        <v>117.792</v>
      </c>
      <c r="AM156" s="6">
        <f t="shared" si="26"/>
        <v>26327.652000000002</v>
      </c>
      <c r="AN156" s="12"/>
      <c r="AO156" s="4">
        <f t="shared" si="27"/>
        <v>201960</v>
      </c>
      <c r="AP156" s="11">
        <f t="shared" si="28"/>
        <v>86.3</v>
      </c>
      <c r="AQ156" s="11">
        <f t="shared" si="29"/>
        <v>37.669849358854449</v>
      </c>
      <c r="AR156" s="11">
        <f t="shared" si="30"/>
        <v>13.132109524055057</v>
      </c>
      <c r="AT156" s="11">
        <f t="shared" si="31"/>
        <v>22.538441705770129</v>
      </c>
    </row>
    <row r="157" spans="1:46" x14ac:dyDescent="0.25">
      <c r="A157">
        <v>87941</v>
      </c>
      <c r="I157">
        <v>55.3</v>
      </c>
      <c r="J157">
        <v>71.7</v>
      </c>
      <c r="K157">
        <v>36.5</v>
      </c>
      <c r="L157">
        <v>35.200000000000003</v>
      </c>
      <c r="M157">
        <v>36</v>
      </c>
      <c r="N157">
        <v>35.6</v>
      </c>
      <c r="O157">
        <v>35.700000000000003</v>
      </c>
      <c r="P157">
        <v>59.6</v>
      </c>
      <c r="Q157">
        <v>60.6</v>
      </c>
      <c r="R157">
        <v>66.8</v>
      </c>
      <c r="S157">
        <v>74</v>
      </c>
      <c r="T157">
        <v>74.599999999999994</v>
      </c>
      <c r="AA157" s="4">
        <f t="shared" si="43"/>
        <v>2226.6052</v>
      </c>
      <c r="AB157" s="4">
        <f t="shared" si="32"/>
        <v>2170.2188000000001</v>
      </c>
      <c r="AC157" s="4">
        <f t="shared" si="33"/>
        <v>917.86999999999989</v>
      </c>
      <c r="AD157" s="4">
        <f t="shared" si="34"/>
        <v>839.51800000000003</v>
      </c>
      <c r="AE157" s="4">
        <f t="shared" si="35"/>
        <v>895.5175999999999</v>
      </c>
      <c r="AF157" s="4">
        <f t="shared" si="36"/>
        <v>902.68559999999991</v>
      </c>
      <c r="AG157" s="4">
        <f t="shared" si="37"/>
        <v>952.54640000000006</v>
      </c>
      <c r="AH157" s="4">
        <f t="shared" si="38"/>
        <v>1552.1659999999999</v>
      </c>
      <c r="AI157" s="4">
        <f t="shared" si="39"/>
        <v>2459.7763999999997</v>
      </c>
      <c r="AJ157" s="4">
        <f t="shared" si="40"/>
        <v>2471.8964000000001</v>
      </c>
      <c r="AK157" s="4">
        <f t="shared" si="41"/>
        <v>3642.2103999999999</v>
      </c>
      <c r="AL157" s="4">
        <f t="shared" si="42"/>
        <v>3679.2287999999999</v>
      </c>
      <c r="AM157" s="6">
        <f t="shared" si="26"/>
        <v>22710.239599999997</v>
      </c>
      <c r="AN157" s="12"/>
      <c r="AO157" s="4">
        <f t="shared" si="27"/>
        <v>148754</v>
      </c>
      <c r="AP157" s="11">
        <f t="shared" si="28"/>
        <v>74.599999999999994</v>
      </c>
      <c r="AQ157" s="11">
        <f t="shared" si="29"/>
        <v>28.189989561337217</v>
      </c>
      <c r="AR157" s="11">
        <f t="shared" si="30"/>
        <v>29.801107706736829</v>
      </c>
      <c r="AT157" s="11">
        <f t="shared" si="31"/>
        <v>20.535422834392804</v>
      </c>
    </row>
    <row r="158" spans="1:46" x14ac:dyDescent="0.25">
      <c r="A158">
        <v>88327</v>
      </c>
      <c r="I158">
        <v>13</v>
      </c>
      <c r="J158">
        <v>45</v>
      </c>
      <c r="K158">
        <v>48</v>
      </c>
      <c r="L158">
        <v>49</v>
      </c>
      <c r="M158">
        <v>49</v>
      </c>
      <c r="N158">
        <v>51.2</v>
      </c>
      <c r="O158">
        <v>38.299999999999997</v>
      </c>
      <c r="P158">
        <v>15.7</v>
      </c>
      <c r="Q158">
        <v>18.899999999999999</v>
      </c>
      <c r="R158">
        <v>17.3</v>
      </c>
      <c r="S158">
        <v>5.4</v>
      </c>
      <c r="T158">
        <v>7</v>
      </c>
      <c r="AA158" s="4">
        <f t="shared" si="43"/>
        <v>354.464</v>
      </c>
      <c r="AB158" s="4">
        <f t="shared" si="32"/>
        <v>1097.664</v>
      </c>
      <c r="AC158" s="4">
        <f t="shared" si="33"/>
        <v>1381.5039999999999</v>
      </c>
      <c r="AD158" s="4">
        <f t="shared" si="34"/>
        <v>1518.8799999999999</v>
      </c>
      <c r="AE158" s="4">
        <f t="shared" si="35"/>
        <v>1606.6559999999999</v>
      </c>
      <c r="AF158" s="4">
        <f t="shared" si="36"/>
        <v>1465.952</v>
      </c>
      <c r="AG158" s="4">
        <f t="shared" si="37"/>
        <v>944.27199999999993</v>
      </c>
      <c r="AH158" s="4">
        <f t="shared" si="38"/>
        <v>278.59399999999999</v>
      </c>
      <c r="AI158" s="4">
        <f t="shared" si="39"/>
        <v>356.28999999999996</v>
      </c>
      <c r="AJ158" s="4">
        <f t="shared" si="40"/>
        <v>384.72199999999998</v>
      </c>
      <c r="AK158" s="4">
        <f t="shared" si="41"/>
        <v>139.55199999999999</v>
      </c>
      <c r="AL158" s="4">
        <f t="shared" si="42"/>
        <v>205.40799999999999</v>
      </c>
      <c r="AM158" s="6">
        <f t="shared" si="26"/>
        <v>9733.9579999999969</v>
      </c>
      <c r="AN158" s="12"/>
      <c r="AO158" s="4">
        <f t="shared" si="27"/>
        <v>49600</v>
      </c>
      <c r="AP158" s="11">
        <f t="shared" si="28"/>
        <v>51.2</v>
      </c>
      <c r="AQ158" s="11">
        <f t="shared" si="29"/>
        <v>17.421635524585895</v>
      </c>
      <c r="AR158" s="11">
        <f t="shared" si="30"/>
        <v>52.713875654535649</v>
      </c>
      <c r="AT158" s="11">
        <f t="shared" si="31"/>
        <v>13.699689236747382</v>
      </c>
    </row>
    <row r="159" spans="1:46" x14ac:dyDescent="0.25">
      <c r="A159">
        <v>89309</v>
      </c>
      <c r="I159">
        <v>64.8</v>
      </c>
      <c r="J159">
        <v>36</v>
      </c>
      <c r="K159">
        <v>45.9</v>
      </c>
      <c r="L159">
        <v>30.6</v>
      </c>
      <c r="M159">
        <v>31.3</v>
      </c>
      <c r="N159">
        <v>36.5</v>
      </c>
      <c r="O159">
        <v>104.4</v>
      </c>
      <c r="P159">
        <v>109.4</v>
      </c>
      <c r="Q159">
        <v>88.6</v>
      </c>
      <c r="R159">
        <v>3.4</v>
      </c>
      <c r="S159">
        <v>35.5</v>
      </c>
      <c r="T159">
        <v>56.2</v>
      </c>
      <c r="AA159" s="4">
        <f t="shared" si="43"/>
        <v>1953.1439999999998</v>
      </c>
      <c r="AB159" s="4">
        <f t="shared" si="32"/>
        <v>1314.6479999999999</v>
      </c>
      <c r="AC159" s="4">
        <f t="shared" si="33"/>
        <v>1395.5039999999999</v>
      </c>
      <c r="AD159" s="4">
        <f t="shared" si="34"/>
        <v>1077.192</v>
      </c>
      <c r="AE159" s="4">
        <f t="shared" si="35"/>
        <v>1057.896</v>
      </c>
      <c r="AF159" s="4">
        <f t="shared" si="36"/>
        <v>1504.8719999999998</v>
      </c>
      <c r="AG159" s="4">
        <f t="shared" si="37"/>
        <v>5360.5439999999999</v>
      </c>
      <c r="AH159" s="4">
        <f t="shared" si="38"/>
        <v>7703.3519999999999</v>
      </c>
      <c r="AI159" s="4">
        <f t="shared" si="39"/>
        <v>1841.7199999999998</v>
      </c>
      <c r="AJ159" s="4">
        <f t="shared" si="40"/>
        <v>129.816</v>
      </c>
      <c r="AK159" s="4">
        <f t="shared" si="41"/>
        <v>597.86599999999999</v>
      </c>
      <c r="AL159" s="4">
        <f t="shared" si="42"/>
        <v>1816.9199999999998</v>
      </c>
      <c r="AM159" s="6">
        <f t="shared" si="26"/>
        <v>25753.473999999995</v>
      </c>
      <c r="AN159" s="12"/>
      <c r="AO159" s="4">
        <f t="shared" si="27"/>
        <v>187920</v>
      </c>
      <c r="AP159" s="11">
        <f t="shared" si="28"/>
        <v>109.4</v>
      </c>
      <c r="AQ159" s="11">
        <f t="shared" si="29"/>
        <v>34.143413954593107</v>
      </c>
      <c r="AR159" s="11">
        <f t="shared" si="30"/>
        <v>18.11612987260769</v>
      </c>
      <c r="AT159" s="11">
        <f t="shared" si="31"/>
        <v>21.799929552659393</v>
      </c>
    </row>
    <row r="160" spans="1:46" x14ac:dyDescent="0.25">
      <c r="A160">
        <v>90205</v>
      </c>
      <c r="I160">
        <v>73.599999999999994</v>
      </c>
      <c r="J160">
        <v>112.1</v>
      </c>
      <c r="K160">
        <v>24.8</v>
      </c>
      <c r="L160">
        <v>22.3</v>
      </c>
      <c r="M160">
        <v>28.1</v>
      </c>
      <c r="N160">
        <v>44.3</v>
      </c>
      <c r="O160">
        <v>44</v>
      </c>
      <c r="P160">
        <v>61.9</v>
      </c>
      <c r="Q160">
        <v>64.900000000000006</v>
      </c>
      <c r="R160">
        <v>6.4</v>
      </c>
      <c r="S160">
        <v>4.5999999999999996</v>
      </c>
      <c r="T160">
        <v>7.9</v>
      </c>
      <c r="AA160" s="4">
        <f t="shared" si="43"/>
        <v>1659.1759999999999</v>
      </c>
      <c r="AB160" s="4">
        <f t="shared" si="32"/>
        <v>3856.9680000000003</v>
      </c>
      <c r="AC160" s="4">
        <f t="shared" si="33"/>
        <v>1005.576</v>
      </c>
      <c r="AD160" s="4">
        <f t="shared" si="34"/>
        <v>1528.08</v>
      </c>
      <c r="AE160" s="4">
        <f t="shared" si="35"/>
        <v>1807.32</v>
      </c>
      <c r="AF160" s="4">
        <f t="shared" si="36"/>
        <v>2884.2960000000003</v>
      </c>
      <c r="AG160" s="4">
        <f t="shared" si="37"/>
        <v>2474.424</v>
      </c>
      <c r="AH160" s="4">
        <f t="shared" si="38"/>
        <v>3294.7440000000001</v>
      </c>
      <c r="AI160" s="4">
        <f t="shared" si="39"/>
        <v>1736.9760000000001</v>
      </c>
      <c r="AJ160" s="4">
        <f t="shared" si="40"/>
        <v>157.07999999999998</v>
      </c>
      <c r="AK160" s="4">
        <f t="shared" si="41"/>
        <v>164.01599999999999</v>
      </c>
      <c r="AL160" s="4">
        <f t="shared" si="42"/>
        <v>159.85399999999998</v>
      </c>
      <c r="AM160" s="6">
        <f t="shared" si="26"/>
        <v>20728.509999999998</v>
      </c>
      <c r="AN160" s="12"/>
      <c r="AO160" s="4">
        <f t="shared" si="27"/>
        <v>153660</v>
      </c>
      <c r="AP160" s="11">
        <f t="shared" si="28"/>
        <v>112.1</v>
      </c>
      <c r="AQ160" s="11">
        <f t="shared" si="29"/>
        <v>44.205274291849861</v>
      </c>
      <c r="AR160" s="11">
        <f t="shared" si="30"/>
        <v>15.579870148697793</v>
      </c>
      <c r="AT160" s="11">
        <f t="shared" si="31"/>
        <v>21.409272480311547</v>
      </c>
    </row>
    <row r="161" spans="1:46" x14ac:dyDescent="0.25">
      <c r="A161">
        <v>92562</v>
      </c>
      <c r="I161">
        <v>19.899999999999999</v>
      </c>
      <c r="J161">
        <v>22.6</v>
      </c>
      <c r="K161">
        <v>20.8</v>
      </c>
      <c r="L161">
        <v>24</v>
      </c>
      <c r="M161">
        <v>20.8</v>
      </c>
      <c r="N161">
        <v>19.899999999999999</v>
      </c>
      <c r="O161">
        <v>19.2</v>
      </c>
      <c r="P161">
        <v>18.5</v>
      </c>
      <c r="Q161">
        <v>10.8</v>
      </c>
      <c r="R161">
        <v>5.7</v>
      </c>
      <c r="S161">
        <v>36</v>
      </c>
      <c r="T161">
        <v>36</v>
      </c>
      <c r="AA161" s="4">
        <f t="shared" si="43"/>
        <v>755.78399999999988</v>
      </c>
      <c r="AB161" s="4">
        <f t="shared" si="32"/>
        <v>884.64</v>
      </c>
      <c r="AC161" s="4">
        <f t="shared" si="33"/>
        <v>911.83199999999999</v>
      </c>
      <c r="AD161" s="4">
        <f t="shared" si="34"/>
        <v>1048.6079999999999</v>
      </c>
      <c r="AE161" s="4">
        <f t="shared" si="35"/>
        <v>952.34399999999994</v>
      </c>
      <c r="AF161" s="4">
        <f t="shared" si="36"/>
        <v>1049.4960000000001</v>
      </c>
      <c r="AG161" s="4">
        <f t="shared" si="37"/>
        <v>942.19200000000001</v>
      </c>
      <c r="AH161" s="4">
        <f t="shared" si="38"/>
        <v>748.8</v>
      </c>
      <c r="AI161" s="4">
        <f t="shared" si="39"/>
        <v>201.67199999999997</v>
      </c>
      <c r="AJ161" s="4">
        <f t="shared" si="40"/>
        <v>62.705999999999996</v>
      </c>
      <c r="AK161" s="4">
        <f t="shared" si="41"/>
        <v>591.50399999999991</v>
      </c>
      <c r="AL161" s="4">
        <f t="shared" si="42"/>
        <v>763.06799999999998</v>
      </c>
      <c r="AM161" s="6">
        <f t="shared" si="26"/>
        <v>8912.6459999999988</v>
      </c>
      <c r="AN161" s="12"/>
      <c r="AO161" s="4">
        <f t="shared" si="27"/>
        <v>61020</v>
      </c>
      <c r="AP161" s="11">
        <f t="shared" si="28"/>
        <v>36</v>
      </c>
      <c r="AQ161" s="11">
        <f t="shared" si="29"/>
        <v>33.189218872401604</v>
      </c>
      <c r="AR161" s="11">
        <f t="shared" si="30"/>
        <v>16.020710382684378</v>
      </c>
      <c r="AT161" s="11">
        <f t="shared" si="31"/>
        <v>15.093679412398764</v>
      </c>
    </row>
    <row r="162" spans="1:46" x14ac:dyDescent="0.25">
      <c r="T162">
        <f>SUM(I112:T161)</f>
        <v>22737.920099999981</v>
      </c>
    </row>
    <row r="163" spans="1:46" x14ac:dyDescent="0.25">
      <c r="I163" t="s">
        <v>168</v>
      </c>
      <c r="Q163" s="7"/>
      <c r="AA163" t="s">
        <v>169</v>
      </c>
      <c r="AM163" t="s">
        <v>150</v>
      </c>
    </row>
    <row r="164" spans="1:46" x14ac:dyDescent="0.25">
      <c r="A164">
        <v>1704</v>
      </c>
      <c r="I164" s="13">
        <f>IF(I112*100&gt;I4,I4,I112*100)</f>
        <v>2420</v>
      </c>
      <c r="J164" s="13">
        <f t="shared" ref="J164:T164" si="44">IF(J112*100&gt;J4,J4,J112*100)</f>
        <v>2470</v>
      </c>
      <c r="K164" s="13">
        <f t="shared" si="44"/>
        <v>2560</v>
      </c>
      <c r="L164" s="13">
        <f t="shared" si="44"/>
        <v>2370</v>
      </c>
      <c r="M164" s="13">
        <f t="shared" si="44"/>
        <v>2520</v>
      </c>
      <c r="N164" s="13">
        <f t="shared" si="44"/>
        <v>2520</v>
      </c>
      <c r="O164" s="13">
        <f t="shared" si="44"/>
        <v>3879.9999999999995</v>
      </c>
      <c r="P164" s="13">
        <f t="shared" si="44"/>
        <v>6070</v>
      </c>
      <c r="Q164" s="13">
        <f t="shared" si="44"/>
        <v>1800</v>
      </c>
      <c r="R164" s="13">
        <f t="shared" si="44"/>
        <v>960</v>
      </c>
      <c r="S164" s="13">
        <f t="shared" si="44"/>
        <v>840</v>
      </c>
      <c r="T164" s="13">
        <f t="shared" si="44"/>
        <v>1900</v>
      </c>
      <c r="AA164" s="11">
        <f>100*I4/(I112*744)</f>
        <v>14.66275659824047</v>
      </c>
      <c r="AB164" s="11">
        <f>100*J4/(J112*720)</f>
        <v>17.881241565452093</v>
      </c>
      <c r="AC164" s="11">
        <f>100*K4/(K112*744)</f>
        <v>66.469254032258064</v>
      </c>
      <c r="AD164" s="11">
        <f>100*L4/(L112*672)</f>
        <v>73.086196503918018</v>
      </c>
      <c r="AE164" s="11">
        <f>100*M4/(M112*744)</f>
        <v>70.724526369687666</v>
      </c>
      <c r="AF164" s="11">
        <f t="shared" ref="AF164:AK179" si="45">100*N4/(N112*744)</f>
        <v>68.48438300051204</v>
      </c>
      <c r="AG164" s="11">
        <f>100*O4/(O112*720)</f>
        <v>38.445017182130591</v>
      </c>
      <c r="AH164" s="11">
        <f t="shared" si="45"/>
        <v>50.353403836955941</v>
      </c>
      <c r="AI164" s="11">
        <f>100*Q4/(Q112*720)</f>
        <v>7.6687116564417179</v>
      </c>
      <c r="AJ164" s="11">
        <f t="shared" si="45"/>
        <v>18.481182795698924</v>
      </c>
      <c r="AK164" s="11">
        <f t="shared" si="45"/>
        <v>8.122534230679971</v>
      </c>
      <c r="AL164" s="11">
        <f>100*T4/(T112*720)</f>
        <v>33.333333333333336</v>
      </c>
      <c r="AM164" s="12">
        <f>SUM(AA164:AL164)/12</f>
        <v>38.976045092109061</v>
      </c>
    </row>
    <row r="165" spans="1:46" x14ac:dyDescent="0.25">
      <c r="A165">
        <v>5750</v>
      </c>
      <c r="I165" s="13">
        <f t="shared" ref="I165:T180" si="46">IF(I113*100&gt;I5,I5,I113*100)</f>
        <v>10</v>
      </c>
      <c r="J165" s="13">
        <f t="shared" si="46"/>
        <v>20</v>
      </c>
      <c r="K165" s="13">
        <f t="shared" si="46"/>
        <v>20</v>
      </c>
      <c r="L165" s="13">
        <f t="shared" si="46"/>
        <v>240</v>
      </c>
      <c r="M165" s="13">
        <f t="shared" si="46"/>
        <v>4060</v>
      </c>
      <c r="N165" s="13">
        <f t="shared" si="46"/>
        <v>3529.9999999999995</v>
      </c>
      <c r="O165" s="13">
        <f t="shared" si="46"/>
        <v>3130</v>
      </c>
      <c r="P165" s="13">
        <f t="shared" si="46"/>
        <v>20</v>
      </c>
      <c r="Q165" s="13">
        <f t="shared" si="46"/>
        <v>20</v>
      </c>
      <c r="R165" s="13">
        <f t="shared" si="46"/>
        <v>40</v>
      </c>
      <c r="S165" s="13">
        <f t="shared" si="46"/>
        <v>20</v>
      </c>
      <c r="T165" s="13">
        <f t="shared" si="46"/>
        <v>10</v>
      </c>
      <c r="AA165" s="11">
        <f t="shared" ref="AA165:AA213" si="47">100*I5/(I113*744)</f>
        <v>241.93548387096772</v>
      </c>
      <c r="AB165" s="11">
        <f t="shared" ref="AB165:AB213" si="48">100*J5/(J113*720)</f>
        <v>125</v>
      </c>
      <c r="AC165" s="11">
        <f t="shared" ref="AC165:AC213" si="49">100*K5/(K113*744)</f>
        <v>120.96774193548386</v>
      </c>
      <c r="AD165" s="15">
        <f t="shared" ref="AD165:AD213" si="50">100*L5/(L113*672)</f>
        <v>1.6846361185983827</v>
      </c>
      <c r="AE165" s="15">
        <f t="shared" ref="AE165:AF213" si="51">100*M5/(M113*744)</f>
        <v>27.411409502621961</v>
      </c>
      <c r="AF165" s="15">
        <f t="shared" si="45"/>
        <v>34.040025587133329</v>
      </c>
      <c r="AG165" s="15">
        <f t="shared" ref="AG165:AG213" si="52">100*O5/(O113*720)</f>
        <v>23.695420660276891</v>
      </c>
      <c r="AH165" s="11">
        <f t="shared" si="45"/>
        <v>120.96774193548386</v>
      </c>
      <c r="AI165" s="11">
        <f t="shared" ref="AI165:AI213" si="53">100*Q5/(Q113*720)</f>
        <v>125</v>
      </c>
      <c r="AJ165" s="11">
        <f t="shared" si="45"/>
        <v>60.483870967741929</v>
      </c>
      <c r="AK165" s="11">
        <f t="shared" si="45"/>
        <v>80.645161290322577</v>
      </c>
      <c r="AL165" s="11">
        <f t="shared" ref="AL165:AL213" si="54">100*T5/(T113*720)</f>
        <v>333.33333333333331</v>
      </c>
      <c r="AM165" s="14">
        <f>SUM(AD165:AG165)/4</f>
        <v>21.707872967157641</v>
      </c>
    </row>
    <row r="166" spans="1:46" x14ac:dyDescent="0.25">
      <c r="A166">
        <v>14959</v>
      </c>
      <c r="I166" s="13">
        <f t="shared" si="46"/>
        <v>3520.0000000000005</v>
      </c>
      <c r="J166" s="13">
        <f t="shared" si="46"/>
        <v>5800</v>
      </c>
      <c r="K166" s="13">
        <f t="shared" si="46"/>
        <v>6260</v>
      </c>
      <c r="L166" s="13">
        <f t="shared" si="46"/>
        <v>6330</v>
      </c>
      <c r="M166" s="13">
        <f t="shared" si="46"/>
        <v>6409.9999999999991</v>
      </c>
      <c r="N166" s="13">
        <f t="shared" si="46"/>
        <v>8130</v>
      </c>
      <c r="O166" s="13">
        <f t="shared" si="46"/>
        <v>7390.0000000000009</v>
      </c>
      <c r="P166" s="13">
        <f t="shared" si="46"/>
        <v>7050</v>
      </c>
      <c r="Q166" s="13">
        <f t="shared" si="46"/>
        <v>5450</v>
      </c>
      <c r="R166" s="13">
        <f t="shared" si="46"/>
        <v>1430</v>
      </c>
      <c r="S166" s="13">
        <f t="shared" si="46"/>
        <v>1100</v>
      </c>
      <c r="T166" s="13">
        <f t="shared" si="46"/>
        <v>1660.0000000000002</v>
      </c>
      <c r="AA166" s="11">
        <f t="shared" si="47"/>
        <v>32.074780058651022</v>
      </c>
      <c r="AB166" s="11">
        <f t="shared" si="48"/>
        <v>30.890804597701148</v>
      </c>
      <c r="AC166" s="11">
        <f t="shared" si="49"/>
        <v>54.106977223539111</v>
      </c>
      <c r="AD166" s="11">
        <f t="shared" si="50"/>
        <v>62.626946513202441</v>
      </c>
      <c r="AE166" s="11">
        <f t="shared" si="51"/>
        <v>56.615167832519759</v>
      </c>
      <c r="AF166" s="11">
        <f t="shared" si="45"/>
        <v>51.481966432567553</v>
      </c>
      <c r="AG166" s="11">
        <f t="shared" si="52"/>
        <v>56.833558863328818</v>
      </c>
      <c r="AH166" s="11">
        <f t="shared" si="45"/>
        <v>49.187828872111645</v>
      </c>
      <c r="AI166" s="11">
        <f t="shared" si="53"/>
        <v>22.477064220183486</v>
      </c>
      <c r="AJ166" s="11">
        <f t="shared" si="45"/>
        <v>24.249943604782313</v>
      </c>
      <c r="AK166" s="11">
        <f t="shared" si="45"/>
        <v>32.258064516129032</v>
      </c>
      <c r="AL166" s="11">
        <f t="shared" si="54"/>
        <v>19.07630522088353</v>
      </c>
      <c r="AM166" s="12">
        <f t="shared" ref="AM166:AM213" si="55">SUM(AA166:AL166)/12</f>
        <v>40.989950662966656</v>
      </c>
    </row>
    <row r="167" spans="1:46" x14ac:dyDescent="0.25">
      <c r="A167">
        <v>14994</v>
      </c>
      <c r="I167" s="13">
        <f t="shared" si="46"/>
        <v>3300</v>
      </c>
      <c r="J167" s="13">
        <f t="shared" si="46"/>
        <v>4450</v>
      </c>
      <c r="K167" s="13">
        <f t="shared" si="46"/>
        <v>5150</v>
      </c>
      <c r="L167" s="13">
        <f t="shared" si="46"/>
        <v>5180</v>
      </c>
      <c r="M167" s="13">
        <f t="shared" si="46"/>
        <v>6870</v>
      </c>
      <c r="N167" s="13">
        <f t="shared" si="46"/>
        <v>7000</v>
      </c>
      <c r="O167" s="13">
        <f t="shared" si="46"/>
        <v>6680</v>
      </c>
      <c r="P167" s="13">
        <f t="shared" si="46"/>
        <v>3540</v>
      </c>
      <c r="Q167" s="13">
        <f t="shared" si="46"/>
        <v>2940</v>
      </c>
      <c r="R167" s="13">
        <f t="shared" si="46"/>
        <v>1110</v>
      </c>
      <c r="S167" s="13">
        <f t="shared" si="46"/>
        <v>5720</v>
      </c>
      <c r="T167" s="13">
        <f t="shared" si="46"/>
        <v>6270</v>
      </c>
      <c r="AA167" s="11">
        <f t="shared" si="47"/>
        <v>22.157054415118932</v>
      </c>
      <c r="AB167" s="11">
        <f t="shared" si="48"/>
        <v>17.228464419475657</v>
      </c>
      <c r="AC167" s="11">
        <f t="shared" si="49"/>
        <v>20.043845912934543</v>
      </c>
      <c r="AD167" s="11">
        <f t="shared" si="50"/>
        <v>23.44180915609487</v>
      </c>
      <c r="AE167" s="11">
        <f t="shared" si="51"/>
        <v>20.503670313502685</v>
      </c>
      <c r="AF167" s="11">
        <f t="shared" si="45"/>
        <v>33.794162826420894</v>
      </c>
      <c r="AG167" s="11">
        <f t="shared" si="52"/>
        <v>33.433133732534927</v>
      </c>
      <c r="AH167" s="11">
        <f t="shared" si="45"/>
        <v>45.258489763683862</v>
      </c>
      <c r="AI167" s="11">
        <f t="shared" si="53"/>
        <v>14.739229024943311</v>
      </c>
      <c r="AJ167" s="11">
        <f t="shared" si="45"/>
        <v>19.374212922600019</v>
      </c>
      <c r="AK167" s="11">
        <f t="shared" si="45"/>
        <v>27.257688548011128</v>
      </c>
      <c r="AL167" s="11">
        <f t="shared" si="54"/>
        <v>35.442140705298598</v>
      </c>
      <c r="AM167" s="12">
        <f t="shared" si="55"/>
        <v>26.056158478384948</v>
      </c>
    </row>
    <row r="168" spans="1:46" x14ac:dyDescent="0.25">
      <c r="A168">
        <v>15062</v>
      </c>
      <c r="I168" s="13">
        <f t="shared" si="46"/>
        <v>1290</v>
      </c>
      <c r="J168" s="13">
        <f t="shared" si="46"/>
        <v>1900</v>
      </c>
      <c r="K168" s="13">
        <f t="shared" si="46"/>
        <v>1989.9999999999998</v>
      </c>
      <c r="L168" s="13">
        <f t="shared" si="46"/>
        <v>1490</v>
      </c>
      <c r="M168" s="13">
        <f t="shared" si="46"/>
        <v>1600</v>
      </c>
      <c r="N168" s="13">
        <f t="shared" si="46"/>
        <v>3950</v>
      </c>
      <c r="O168" s="13">
        <f t="shared" si="46"/>
        <v>4120</v>
      </c>
      <c r="P168" s="13">
        <f t="shared" si="46"/>
        <v>4370</v>
      </c>
      <c r="Q168" s="13">
        <f t="shared" si="46"/>
        <v>2120</v>
      </c>
      <c r="R168" s="13">
        <f t="shared" si="46"/>
        <v>1160</v>
      </c>
      <c r="S168" s="13">
        <f t="shared" si="46"/>
        <v>1440</v>
      </c>
      <c r="T168" s="13">
        <f t="shared" si="46"/>
        <v>1570</v>
      </c>
      <c r="AA168" s="11">
        <f t="shared" si="47"/>
        <v>23.755938984746187</v>
      </c>
      <c r="AB168" s="11">
        <f t="shared" si="48"/>
        <v>23.684210526315791</v>
      </c>
      <c r="AC168" s="11">
        <f t="shared" si="49"/>
        <v>27.016804452369378</v>
      </c>
      <c r="AD168" s="11">
        <f t="shared" si="50"/>
        <v>37.152444870565674</v>
      </c>
      <c r="AE168" s="11">
        <f t="shared" si="51"/>
        <v>40.322580645161288</v>
      </c>
      <c r="AF168" s="11">
        <f t="shared" si="45"/>
        <v>33.074724377296853</v>
      </c>
      <c r="AG168" s="11">
        <f t="shared" si="52"/>
        <v>39.91370010787486</v>
      </c>
      <c r="AH168" s="11">
        <f t="shared" si="45"/>
        <v>18.946384193302329</v>
      </c>
      <c r="AI168" s="11">
        <f t="shared" si="53"/>
        <v>23.846960167714883</v>
      </c>
      <c r="AJ168" s="11">
        <f t="shared" si="45"/>
        <v>24.564330737856878</v>
      </c>
      <c r="AK168" s="11">
        <f t="shared" si="45"/>
        <v>21.281362007168457</v>
      </c>
      <c r="AL168" s="11">
        <f t="shared" si="54"/>
        <v>16.277423920736023</v>
      </c>
      <c r="AM168" s="12">
        <f t="shared" si="55"/>
        <v>27.486405415925717</v>
      </c>
    </row>
    <row r="169" spans="1:46" x14ac:dyDescent="0.25">
      <c r="A169">
        <v>17948</v>
      </c>
      <c r="I169" s="13">
        <f t="shared" si="46"/>
        <v>1450</v>
      </c>
      <c r="J169" s="13">
        <f t="shared" si="46"/>
        <v>1600</v>
      </c>
      <c r="K169" s="13">
        <f t="shared" si="46"/>
        <v>1350</v>
      </c>
      <c r="L169" s="13">
        <f t="shared" si="46"/>
        <v>6880</v>
      </c>
      <c r="M169" s="13">
        <f t="shared" si="46"/>
        <v>6909.9999999999991</v>
      </c>
      <c r="N169" s="13">
        <f t="shared" si="46"/>
        <v>6310</v>
      </c>
      <c r="O169" s="13">
        <f t="shared" si="46"/>
        <v>6820</v>
      </c>
      <c r="P169" s="13">
        <f t="shared" si="46"/>
        <v>6980</v>
      </c>
      <c r="Q169" s="13">
        <f t="shared" si="46"/>
        <v>2820</v>
      </c>
      <c r="R169" s="13">
        <f t="shared" si="46"/>
        <v>1260</v>
      </c>
      <c r="S169" s="13">
        <f t="shared" si="46"/>
        <v>1290</v>
      </c>
      <c r="T169" s="13">
        <f t="shared" si="46"/>
        <v>3710</v>
      </c>
      <c r="AA169" s="11">
        <f t="shared" si="47"/>
        <v>18.909899888765295</v>
      </c>
      <c r="AB169" s="11">
        <f t="shared" si="48"/>
        <v>17.708333333333332</v>
      </c>
      <c r="AC169" s="11">
        <f t="shared" si="49"/>
        <v>20.908004778972522</v>
      </c>
      <c r="AD169" s="11">
        <f t="shared" si="50"/>
        <v>26.344476744186046</v>
      </c>
      <c r="AE169" s="11">
        <f t="shared" si="51"/>
        <v>63.372391578357693</v>
      </c>
      <c r="AF169" s="11">
        <f t="shared" si="45"/>
        <v>67.097796636163793</v>
      </c>
      <c r="AG169" s="11">
        <f t="shared" si="52"/>
        <v>52.908113391984358</v>
      </c>
      <c r="AH169" s="11">
        <f t="shared" si="45"/>
        <v>43.673167575561514</v>
      </c>
      <c r="AI169" s="11">
        <f t="shared" si="53"/>
        <v>6.4524986271279516</v>
      </c>
      <c r="AJ169" s="11">
        <f t="shared" si="45"/>
        <v>8.820564516129032</v>
      </c>
      <c r="AK169" s="11">
        <f t="shared" si="45"/>
        <v>14.378594648662165</v>
      </c>
      <c r="AL169" s="11">
        <f t="shared" si="54"/>
        <v>16.846361185983827</v>
      </c>
      <c r="AM169" s="12">
        <f t="shared" si="55"/>
        <v>29.785016908768963</v>
      </c>
    </row>
    <row r="170" spans="1:46" x14ac:dyDescent="0.25">
      <c r="A170">
        <v>18074</v>
      </c>
      <c r="I170" s="13">
        <f t="shared" si="46"/>
        <v>3629.9999999999995</v>
      </c>
      <c r="J170" s="13">
        <f t="shared" si="46"/>
        <v>3010</v>
      </c>
      <c r="K170" s="13">
        <f t="shared" si="46"/>
        <v>3210</v>
      </c>
      <c r="L170" s="13">
        <f t="shared" si="46"/>
        <v>3279.9999999999995</v>
      </c>
      <c r="M170" s="13">
        <f t="shared" si="46"/>
        <v>3420.0000000000005</v>
      </c>
      <c r="N170" s="13">
        <f t="shared" si="46"/>
        <v>3420.0000000000005</v>
      </c>
      <c r="O170" s="13">
        <f t="shared" si="46"/>
        <v>3340</v>
      </c>
      <c r="P170" s="13">
        <f t="shared" si="46"/>
        <v>3190</v>
      </c>
      <c r="Q170" s="13">
        <f t="shared" si="46"/>
        <v>4510</v>
      </c>
      <c r="R170" s="13">
        <f t="shared" si="46"/>
        <v>240</v>
      </c>
      <c r="S170" s="13">
        <f t="shared" si="46"/>
        <v>490.00000000000006</v>
      </c>
      <c r="T170" s="13">
        <f t="shared" si="46"/>
        <v>210</v>
      </c>
      <c r="AA170" s="11">
        <f t="shared" si="47"/>
        <v>38.212032346929711</v>
      </c>
      <c r="AB170" s="11">
        <f t="shared" si="48"/>
        <v>25.286083425618308</v>
      </c>
      <c r="AC170" s="11">
        <f t="shared" si="49"/>
        <v>27.300438816869324</v>
      </c>
      <c r="AD170" s="11">
        <f t="shared" si="50"/>
        <v>28.128629500580722</v>
      </c>
      <c r="AE170" s="11">
        <f t="shared" si="51"/>
        <v>29.554172168773185</v>
      </c>
      <c r="AF170" s="11">
        <f t="shared" si="45"/>
        <v>30.968999559831474</v>
      </c>
      <c r="AG170" s="11">
        <f t="shared" si="52"/>
        <v>43.24683965402528</v>
      </c>
      <c r="AH170" s="11">
        <f t="shared" si="45"/>
        <v>62.527387332726605</v>
      </c>
      <c r="AI170" s="11">
        <f t="shared" si="53"/>
        <v>21.064301552106429</v>
      </c>
      <c r="AJ170" s="11">
        <f t="shared" si="45"/>
        <v>38.082437275985662</v>
      </c>
      <c r="AK170" s="11">
        <f t="shared" si="45"/>
        <v>18.652622339258283</v>
      </c>
      <c r="AL170" s="11">
        <f t="shared" si="54"/>
        <v>39.682539682539684</v>
      </c>
      <c r="AM170" s="12">
        <f t="shared" si="55"/>
        <v>33.558873637937062</v>
      </c>
    </row>
    <row r="171" spans="1:46" x14ac:dyDescent="0.25">
      <c r="A171">
        <v>19141</v>
      </c>
      <c r="I171" s="13">
        <f t="shared" si="46"/>
        <v>5150</v>
      </c>
      <c r="J171" s="13">
        <f t="shared" si="46"/>
        <v>5720</v>
      </c>
      <c r="K171" s="13">
        <f t="shared" si="46"/>
        <v>6140</v>
      </c>
      <c r="L171" s="13">
        <f t="shared" si="46"/>
        <v>6430</v>
      </c>
      <c r="M171" s="13">
        <f t="shared" si="46"/>
        <v>6590.0000000000009</v>
      </c>
      <c r="N171" s="13">
        <f t="shared" si="46"/>
        <v>6230</v>
      </c>
      <c r="O171" s="13">
        <f t="shared" si="46"/>
        <v>6809.9999999999991</v>
      </c>
      <c r="P171" s="13">
        <f t="shared" si="46"/>
        <v>6590.0000000000009</v>
      </c>
      <c r="Q171" s="13">
        <f t="shared" si="46"/>
        <v>6780</v>
      </c>
      <c r="R171" s="13">
        <f t="shared" si="46"/>
        <v>2430</v>
      </c>
      <c r="S171" s="13">
        <f t="shared" si="46"/>
        <v>1760.0000000000002</v>
      </c>
      <c r="T171" s="13">
        <f t="shared" si="46"/>
        <v>5060</v>
      </c>
      <c r="AA171" s="11">
        <f t="shared" si="47"/>
        <v>35.494310470821588</v>
      </c>
      <c r="AB171" s="11">
        <f t="shared" si="48"/>
        <v>30.885780885780886</v>
      </c>
      <c r="AC171" s="11">
        <f t="shared" si="49"/>
        <v>28.370284753598824</v>
      </c>
      <c r="AD171" s="11">
        <f t="shared" si="50"/>
        <v>29.437902688291491</v>
      </c>
      <c r="AE171" s="11">
        <f t="shared" si="51"/>
        <v>26.759345375038748</v>
      </c>
      <c r="AF171" s="11">
        <f t="shared" si="45"/>
        <v>28.823417732442742</v>
      </c>
      <c r="AG171" s="11">
        <f t="shared" si="52"/>
        <v>28.879099363680865</v>
      </c>
      <c r="AH171" s="11">
        <f t="shared" si="45"/>
        <v>29.696346696689343</v>
      </c>
      <c r="AI171" s="11">
        <f t="shared" si="53"/>
        <v>22.451655195018027</v>
      </c>
      <c r="AJ171" s="11">
        <f t="shared" si="45"/>
        <v>29.204832072215584</v>
      </c>
      <c r="AK171" s="11">
        <f t="shared" si="45"/>
        <v>39.71163245356793</v>
      </c>
      <c r="AL171" s="11">
        <f t="shared" si="54"/>
        <v>31.181379007465964</v>
      </c>
      <c r="AM171" s="12">
        <f t="shared" si="55"/>
        <v>30.074665557884334</v>
      </c>
    </row>
    <row r="172" spans="1:46" x14ac:dyDescent="0.25">
      <c r="A172">
        <v>24087</v>
      </c>
      <c r="I172" s="13">
        <f t="shared" si="46"/>
        <v>9780</v>
      </c>
      <c r="J172" s="13">
        <f t="shared" si="46"/>
        <v>9910</v>
      </c>
      <c r="K172" s="13">
        <f t="shared" si="46"/>
        <v>9180</v>
      </c>
      <c r="L172" s="13">
        <f t="shared" si="46"/>
        <v>9550</v>
      </c>
      <c r="M172" s="13">
        <f t="shared" si="46"/>
        <v>10040</v>
      </c>
      <c r="N172" s="13">
        <f t="shared" si="46"/>
        <v>9290</v>
      </c>
      <c r="O172" s="13">
        <f t="shared" si="46"/>
        <v>9180</v>
      </c>
      <c r="P172" s="13">
        <f t="shared" si="46"/>
        <v>8560</v>
      </c>
      <c r="Q172" s="13">
        <f t="shared" si="46"/>
        <v>8210</v>
      </c>
      <c r="R172" s="13">
        <f t="shared" si="46"/>
        <v>3790</v>
      </c>
      <c r="S172" s="13">
        <f t="shared" si="46"/>
        <v>12400</v>
      </c>
      <c r="T172" s="13">
        <f t="shared" si="46"/>
        <v>11750</v>
      </c>
      <c r="AA172" s="11">
        <f t="shared" si="47"/>
        <v>29.850253974536582</v>
      </c>
      <c r="AB172" s="11">
        <f t="shared" si="48"/>
        <v>28.08610830810629</v>
      </c>
      <c r="AC172" s="11">
        <f t="shared" si="49"/>
        <v>27.935905545013707</v>
      </c>
      <c r="AD172" s="11">
        <f t="shared" si="50"/>
        <v>25.991024682124159</v>
      </c>
      <c r="AE172" s="11">
        <f t="shared" si="51"/>
        <v>24.418455211412414</v>
      </c>
      <c r="AF172" s="11">
        <f t="shared" si="45"/>
        <v>23.785548109309349</v>
      </c>
      <c r="AG172" s="11">
        <f t="shared" si="52"/>
        <v>25.23602033405955</v>
      </c>
      <c r="AH172" s="11">
        <f t="shared" si="45"/>
        <v>22.799216159179984</v>
      </c>
      <c r="AI172" s="11">
        <f t="shared" si="53"/>
        <v>16.240357287860334</v>
      </c>
      <c r="AJ172" s="11">
        <f t="shared" si="45"/>
        <v>32.343178142820669</v>
      </c>
      <c r="AK172" s="11">
        <f t="shared" si="45"/>
        <v>26.795005202913632</v>
      </c>
      <c r="AL172" s="11">
        <f t="shared" si="54"/>
        <v>30.780141843971631</v>
      </c>
      <c r="AM172" s="12">
        <f t="shared" si="55"/>
        <v>26.188434566775694</v>
      </c>
    </row>
    <row r="173" spans="1:46" x14ac:dyDescent="0.25">
      <c r="A173">
        <v>25786</v>
      </c>
      <c r="I173" s="13">
        <f t="shared" si="46"/>
        <v>4700</v>
      </c>
      <c r="J173" s="13">
        <f t="shared" si="46"/>
        <v>4029.9999999999995</v>
      </c>
      <c r="K173" s="13">
        <f t="shared" si="46"/>
        <v>6040</v>
      </c>
      <c r="L173" s="13">
        <f t="shared" si="46"/>
        <v>6870</v>
      </c>
      <c r="M173" s="13">
        <f t="shared" si="46"/>
        <v>6360</v>
      </c>
      <c r="N173" s="13">
        <f t="shared" si="46"/>
        <v>9310</v>
      </c>
      <c r="O173" s="13">
        <f t="shared" si="46"/>
        <v>7259.9999999999991</v>
      </c>
      <c r="P173" s="13">
        <f t="shared" si="46"/>
        <v>3650</v>
      </c>
      <c r="Q173" s="13">
        <f t="shared" si="46"/>
        <v>1140</v>
      </c>
      <c r="R173" s="13">
        <f t="shared" si="46"/>
        <v>980.00000000000011</v>
      </c>
      <c r="S173" s="13">
        <f t="shared" si="46"/>
        <v>950</v>
      </c>
      <c r="T173" s="13">
        <f t="shared" si="46"/>
        <v>3740</v>
      </c>
      <c r="AA173" s="11">
        <f t="shared" si="47"/>
        <v>21.962937542896363</v>
      </c>
      <c r="AB173" s="11">
        <f t="shared" si="48"/>
        <v>30.32809484422388</v>
      </c>
      <c r="AC173" s="11">
        <f t="shared" si="49"/>
        <v>36.49505091504664</v>
      </c>
      <c r="AD173" s="11">
        <f t="shared" si="50"/>
        <v>44.881125667151863</v>
      </c>
      <c r="AE173" s="11">
        <f t="shared" si="51"/>
        <v>51.396496922972879</v>
      </c>
      <c r="AF173" s="11">
        <f t="shared" si="45"/>
        <v>48.739359920538675</v>
      </c>
      <c r="AG173" s="11">
        <f t="shared" si="52"/>
        <v>48.515457606366702</v>
      </c>
      <c r="AH173" s="11">
        <f t="shared" si="45"/>
        <v>32.405361614376197</v>
      </c>
      <c r="AI173" s="11">
        <f t="shared" si="53"/>
        <v>25.341130604288498</v>
      </c>
      <c r="AJ173" s="11">
        <f t="shared" si="45"/>
        <v>25.235900811937675</v>
      </c>
      <c r="AK173" s="11">
        <f t="shared" si="45"/>
        <v>29.428409734012451</v>
      </c>
      <c r="AL173" s="11">
        <f t="shared" si="54"/>
        <v>32.085561497326204</v>
      </c>
      <c r="AM173" s="12">
        <f t="shared" si="55"/>
        <v>35.567907306761498</v>
      </c>
    </row>
    <row r="174" spans="1:46" x14ac:dyDescent="0.25">
      <c r="A174">
        <v>27348</v>
      </c>
      <c r="I174" s="13">
        <f t="shared" si="46"/>
        <v>4560</v>
      </c>
      <c r="J174" s="13">
        <f t="shared" si="46"/>
        <v>4210</v>
      </c>
      <c r="K174" s="13">
        <f t="shared" si="46"/>
        <v>2610</v>
      </c>
      <c r="L174" s="13">
        <f t="shared" si="46"/>
        <v>2460</v>
      </c>
      <c r="M174" s="13">
        <f t="shared" si="46"/>
        <v>2480</v>
      </c>
      <c r="N174" s="13">
        <f t="shared" si="46"/>
        <v>2450</v>
      </c>
      <c r="O174" s="13">
        <f t="shared" si="46"/>
        <v>2700</v>
      </c>
      <c r="P174" s="13">
        <f t="shared" si="46"/>
        <v>3660</v>
      </c>
      <c r="Q174" s="13">
        <f t="shared" si="46"/>
        <v>2680</v>
      </c>
      <c r="R174" s="13">
        <f t="shared" si="46"/>
        <v>1710.0000000000002</v>
      </c>
      <c r="S174" s="13">
        <f t="shared" si="46"/>
        <v>4260</v>
      </c>
      <c r="T174" s="13">
        <f t="shared" si="46"/>
        <v>4720</v>
      </c>
      <c r="AA174" s="11">
        <f t="shared" si="47"/>
        <v>54.588756838332387</v>
      </c>
      <c r="AB174" s="11">
        <f t="shared" si="48"/>
        <v>46.318289786223275</v>
      </c>
      <c r="AC174" s="11">
        <f t="shared" si="49"/>
        <v>61.385078070283853</v>
      </c>
      <c r="AD174" s="11">
        <f t="shared" si="50"/>
        <v>64.121176926054972</v>
      </c>
      <c r="AE174" s="11">
        <f t="shared" si="51"/>
        <v>63.735691987513007</v>
      </c>
      <c r="AF174" s="11">
        <f t="shared" si="45"/>
        <v>61.882817643186307</v>
      </c>
      <c r="AG174" s="11">
        <f t="shared" si="52"/>
        <v>56.172839506172842</v>
      </c>
      <c r="AH174" s="11">
        <f t="shared" si="45"/>
        <v>42.59944767612668</v>
      </c>
      <c r="AI174" s="11">
        <f t="shared" si="53"/>
        <v>11.27946127946128</v>
      </c>
      <c r="AJ174" s="11">
        <f t="shared" si="45"/>
        <v>24.838080865245548</v>
      </c>
      <c r="AK174" s="11">
        <f t="shared" si="45"/>
        <v>30.79408349740017</v>
      </c>
      <c r="AL174" s="11">
        <f t="shared" si="54"/>
        <v>47.551789077212803</v>
      </c>
      <c r="AM174" s="12">
        <f t="shared" si="55"/>
        <v>47.105626096101098</v>
      </c>
    </row>
    <row r="175" spans="1:46" x14ac:dyDescent="0.25">
      <c r="A175">
        <v>28808</v>
      </c>
      <c r="I175" s="13">
        <f t="shared" si="46"/>
        <v>4460</v>
      </c>
      <c r="J175" s="13">
        <f t="shared" si="46"/>
        <v>4530</v>
      </c>
      <c r="K175" s="13">
        <f t="shared" si="46"/>
        <v>3690</v>
      </c>
      <c r="L175" s="13">
        <f t="shared" si="46"/>
        <v>4029.9999999999995</v>
      </c>
      <c r="M175" s="13">
        <f t="shared" si="46"/>
        <v>3940</v>
      </c>
      <c r="N175" s="13">
        <f t="shared" si="46"/>
        <v>4290</v>
      </c>
      <c r="O175" s="13">
        <f t="shared" si="46"/>
        <v>5130</v>
      </c>
      <c r="P175" s="13">
        <f t="shared" si="46"/>
        <v>5510</v>
      </c>
      <c r="Q175" s="13">
        <f t="shared" si="46"/>
        <v>1710.0000000000002</v>
      </c>
      <c r="R175" s="13">
        <f t="shared" si="46"/>
        <v>810</v>
      </c>
      <c r="S175" s="13">
        <f t="shared" si="46"/>
        <v>1939.9999999999998</v>
      </c>
      <c r="T175" s="13">
        <f t="shared" si="46"/>
        <v>910</v>
      </c>
      <c r="AA175" s="11">
        <f t="shared" si="47"/>
        <v>21.466198948840347</v>
      </c>
      <c r="AB175" s="11">
        <f t="shared" si="48"/>
        <v>22.39085111601668</v>
      </c>
      <c r="AC175" s="11">
        <f t="shared" si="49"/>
        <v>23.869365037736401</v>
      </c>
      <c r="AD175" s="11">
        <f t="shared" si="50"/>
        <v>24.068001890582536</v>
      </c>
      <c r="AE175" s="11">
        <f t="shared" si="51"/>
        <v>28.860324218110367</v>
      </c>
      <c r="AF175" s="11">
        <f t="shared" si="45"/>
        <v>26.339699726796503</v>
      </c>
      <c r="AG175" s="11">
        <f t="shared" si="52"/>
        <v>19.609594975092051</v>
      </c>
      <c r="AH175" s="11">
        <f t="shared" si="45"/>
        <v>19.74903889311711</v>
      </c>
      <c r="AI175" s="11">
        <f t="shared" si="53"/>
        <v>20.134827810266405</v>
      </c>
      <c r="AJ175" s="11">
        <f t="shared" si="45"/>
        <v>37.700783220496483</v>
      </c>
      <c r="AK175" s="11">
        <f t="shared" si="45"/>
        <v>20.265214499501166</v>
      </c>
      <c r="AL175" s="11">
        <f t="shared" si="54"/>
        <v>15.033577533577533</v>
      </c>
      <c r="AM175" s="12">
        <f t="shared" si="55"/>
        <v>23.290623155844468</v>
      </c>
    </row>
    <row r="176" spans="1:46" x14ac:dyDescent="0.25">
      <c r="A176">
        <v>28859</v>
      </c>
      <c r="I176" s="13">
        <f t="shared" si="46"/>
        <v>4600</v>
      </c>
      <c r="J176" s="13">
        <f t="shared" si="46"/>
        <v>5270</v>
      </c>
      <c r="K176" s="13">
        <f t="shared" si="46"/>
        <v>5850</v>
      </c>
      <c r="L176" s="13">
        <f t="shared" si="46"/>
        <v>6080</v>
      </c>
      <c r="M176" s="13">
        <f t="shared" si="46"/>
        <v>6040</v>
      </c>
      <c r="N176" s="13">
        <f t="shared" si="46"/>
        <v>6630</v>
      </c>
      <c r="O176" s="13">
        <f t="shared" si="46"/>
        <v>6170</v>
      </c>
      <c r="P176" s="13">
        <f t="shared" si="46"/>
        <v>3970.0000000000005</v>
      </c>
      <c r="Q176" s="13">
        <f t="shared" si="46"/>
        <v>1500</v>
      </c>
      <c r="R176" s="13">
        <f t="shared" si="46"/>
        <v>1240</v>
      </c>
      <c r="S176" s="13">
        <f t="shared" si="46"/>
        <v>1060</v>
      </c>
      <c r="T176" s="13">
        <f t="shared" si="46"/>
        <v>1960.0000000000002</v>
      </c>
      <c r="AA176" s="11">
        <f t="shared" si="47"/>
        <v>20.511921458625526</v>
      </c>
      <c r="AB176" s="11">
        <f t="shared" si="48"/>
        <v>29.56989247311828</v>
      </c>
      <c r="AC176" s="11">
        <f t="shared" si="49"/>
        <v>25.641025641025642</v>
      </c>
      <c r="AD176" s="11">
        <f t="shared" si="50"/>
        <v>25.845864661654137</v>
      </c>
      <c r="AE176" s="11">
        <f t="shared" si="51"/>
        <v>29.908139286477251</v>
      </c>
      <c r="AF176" s="11">
        <f t="shared" si="45"/>
        <v>27.003357174135164</v>
      </c>
      <c r="AG176" s="11">
        <f t="shared" si="52"/>
        <v>25.391680172879525</v>
      </c>
      <c r="AH176" s="11">
        <f t="shared" si="45"/>
        <v>15.032095555374989</v>
      </c>
      <c r="AI176" s="11">
        <f t="shared" si="53"/>
        <v>15.555555555555555</v>
      </c>
      <c r="AJ176" s="11">
        <f t="shared" si="45"/>
        <v>14.958376690946929</v>
      </c>
      <c r="AK176" s="11">
        <f t="shared" si="45"/>
        <v>15.976871576384664</v>
      </c>
      <c r="AL176" s="11">
        <f t="shared" si="54"/>
        <v>14.455782312925168</v>
      </c>
      <c r="AM176" s="12">
        <f t="shared" si="55"/>
        <v>21.654213546591901</v>
      </c>
    </row>
    <row r="177" spans="1:39" x14ac:dyDescent="0.25">
      <c r="A177">
        <v>29566</v>
      </c>
      <c r="I177" s="13">
        <f t="shared" si="46"/>
        <v>5640</v>
      </c>
      <c r="J177" s="13">
        <f t="shared" si="46"/>
        <v>5780</v>
      </c>
      <c r="K177" s="13">
        <f t="shared" si="46"/>
        <v>5150</v>
      </c>
      <c r="L177" s="13">
        <f t="shared" si="46"/>
        <v>4940</v>
      </c>
      <c r="M177" s="13">
        <f t="shared" si="46"/>
        <v>5420</v>
      </c>
      <c r="N177" s="13">
        <f t="shared" si="46"/>
        <v>5200</v>
      </c>
      <c r="O177" s="13">
        <f t="shared" si="46"/>
        <v>4900</v>
      </c>
      <c r="P177" s="13">
        <f t="shared" si="46"/>
        <v>2400</v>
      </c>
      <c r="Q177" s="13">
        <f t="shared" si="46"/>
        <v>1320</v>
      </c>
      <c r="R177" s="13">
        <f t="shared" si="46"/>
        <v>1010</v>
      </c>
      <c r="S177" s="13">
        <f t="shared" si="46"/>
        <v>1130</v>
      </c>
      <c r="T177" s="13">
        <f t="shared" si="46"/>
        <v>5520</v>
      </c>
      <c r="AA177" s="11">
        <f t="shared" si="47"/>
        <v>29.455502173415695</v>
      </c>
      <c r="AB177" s="11">
        <f t="shared" si="48"/>
        <v>23.068050749711649</v>
      </c>
      <c r="AC177" s="11">
        <f t="shared" si="49"/>
        <v>21.296586282492953</v>
      </c>
      <c r="AD177" s="11">
        <f t="shared" si="50"/>
        <v>28.195488721804516</v>
      </c>
      <c r="AE177" s="11">
        <f t="shared" si="51"/>
        <v>27.228901321271277</v>
      </c>
      <c r="AF177" s="11">
        <f t="shared" si="45"/>
        <v>24.968982630272954</v>
      </c>
      <c r="AG177" s="11">
        <f t="shared" si="52"/>
        <v>23.299319727891156</v>
      </c>
      <c r="AH177" s="11">
        <f t="shared" si="45"/>
        <v>27.88978494623656</v>
      </c>
      <c r="AI177" s="11">
        <f t="shared" si="53"/>
        <v>8.4097859327217126</v>
      </c>
      <c r="AJ177" s="11">
        <f t="shared" si="45"/>
        <v>14.372404982433729</v>
      </c>
      <c r="AK177" s="11">
        <f t="shared" si="45"/>
        <v>22.837567799029401</v>
      </c>
      <c r="AL177" s="11">
        <f t="shared" si="54"/>
        <v>13.545347467608952</v>
      </c>
      <c r="AM177" s="12">
        <f t="shared" si="55"/>
        <v>22.047310227907548</v>
      </c>
    </row>
    <row r="178" spans="1:39" x14ac:dyDescent="0.25">
      <c r="A178">
        <v>29682</v>
      </c>
      <c r="I178" s="13">
        <f t="shared" si="46"/>
        <v>80</v>
      </c>
      <c r="J178" s="13">
        <f t="shared" si="46"/>
        <v>1370</v>
      </c>
      <c r="K178" s="13">
        <f t="shared" si="46"/>
        <v>2080</v>
      </c>
      <c r="L178" s="13">
        <f t="shared" si="46"/>
        <v>3100</v>
      </c>
      <c r="M178" s="13">
        <f t="shared" si="46"/>
        <v>3200</v>
      </c>
      <c r="N178" s="13">
        <f t="shared" si="46"/>
        <v>2740</v>
      </c>
      <c r="O178" s="13">
        <f t="shared" si="46"/>
        <v>3300</v>
      </c>
      <c r="P178" s="13">
        <f t="shared" si="46"/>
        <v>3779.9999999999995</v>
      </c>
      <c r="Q178" s="13">
        <f t="shared" si="46"/>
        <v>880</v>
      </c>
      <c r="R178" s="13">
        <f t="shared" si="46"/>
        <v>240</v>
      </c>
      <c r="S178" s="13">
        <f t="shared" si="46"/>
        <v>3200</v>
      </c>
      <c r="T178" s="13">
        <f t="shared" si="46"/>
        <v>3160</v>
      </c>
      <c r="AA178" s="11">
        <f t="shared" si="47"/>
        <v>4.1356492969396195</v>
      </c>
      <c r="AB178" s="11">
        <f t="shared" si="48"/>
        <v>29.197080291970803</v>
      </c>
      <c r="AC178" s="11">
        <f t="shared" si="49"/>
        <v>41.356492969396193</v>
      </c>
      <c r="AD178" s="11">
        <f t="shared" si="50"/>
        <v>73.348694316436251</v>
      </c>
      <c r="AE178" s="11">
        <f t="shared" si="51"/>
        <v>74.932795698924735</v>
      </c>
      <c r="AF178" s="11">
        <f t="shared" si="45"/>
        <v>78.094341103524059</v>
      </c>
      <c r="AG178" s="11">
        <f t="shared" si="52"/>
        <v>71.043771043771045</v>
      </c>
      <c r="AH178" s="11">
        <f t="shared" si="45"/>
        <v>76.235990214484843</v>
      </c>
      <c r="AI178" s="11">
        <f t="shared" si="53"/>
        <v>6.7155067155067156</v>
      </c>
      <c r="AJ178" s="11">
        <f t="shared" si="45"/>
        <v>11.123470522803116</v>
      </c>
      <c r="AK178" s="11">
        <f t="shared" si="45"/>
        <v>17.473118279569892</v>
      </c>
      <c r="AL178" s="11">
        <f t="shared" si="54"/>
        <v>36.919831223628691</v>
      </c>
      <c r="AM178" s="12">
        <f t="shared" si="55"/>
        <v>43.381395139746331</v>
      </c>
    </row>
    <row r="179" spans="1:39" x14ac:dyDescent="0.25">
      <c r="A179">
        <v>36159</v>
      </c>
      <c r="I179" s="13">
        <f t="shared" si="46"/>
        <v>3030</v>
      </c>
      <c r="J179" s="13">
        <f t="shared" si="46"/>
        <v>3740</v>
      </c>
      <c r="K179" s="13">
        <f t="shared" si="46"/>
        <v>4029.9999999999995</v>
      </c>
      <c r="L179" s="13">
        <f t="shared" si="46"/>
        <v>4990</v>
      </c>
      <c r="M179" s="13">
        <f t="shared" si="46"/>
        <v>5060</v>
      </c>
      <c r="N179" s="13">
        <f t="shared" si="46"/>
        <v>4960</v>
      </c>
      <c r="O179" s="13">
        <f t="shared" si="46"/>
        <v>5020</v>
      </c>
      <c r="P179" s="13">
        <f t="shared" si="46"/>
        <v>3900</v>
      </c>
      <c r="Q179" s="13">
        <f t="shared" si="46"/>
        <v>2360</v>
      </c>
      <c r="R179" s="13">
        <f t="shared" si="46"/>
        <v>1730</v>
      </c>
      <c r="S179" s="13">
        <f t="shared" si="46"/>
        <v>1250</v>
      </c>
      <c r="T179" s="13">
        <f t="shared" si="46"/>
        <v>1440</v>
      </c>
      <c r="AA179" s="11">
        <f t="shared" si="47"/>
        <v>17.743709854856451</v>
      </c>
      <c r="AB179" s="11">
        <f t="shared" si="48"/>
        <v>27.035056446821152</v>
      </c>
      <c r="AC179" s="11">
        <f t="shared" si="49"/>
        <v>43.491021638784389</v>
      </c>
      <c r="AD179" s="11">
        <f t="shared" si="50"/>
        <v>62.028819543849615</v>
      </c>
      <c r="AE179" s="11">
        <f t="shared" si="51"/>
        <v>55.463470610735683</v>
      </c>
      <c r="AF179" s="11">
        <f t="shared" si="45"/>
        <v>60.267082899757192</v>
      </c>
      <c r="AG179" s="11">
        <f t="shared" si="52"/>
        <v>64.630367419212035</v>
      </c>
      <c r="AH179" s="11">
        <f t="shared" si="45"/>
        <v>35.842293906810035</v>
      </c>
      <c r="AI179" s="11">
        <f t="shared" si="53"/>
        <v>17.890772128060263</v>
      </c>
      <c r="AJ179" s="11">
        <f t="shared" si="45"/>
        <v>16.781652060413947</v>
      </c>
      <c r="AK179" s="11">
        <f t="shared" si="45"/>
        <v>16.344086021505376</v>
      </c>
      <c r="AL179" s="11">
        <f t="shared" si="54"/>
        <v>21.604938271604937</v>
      </c>
      <c r="AM179" s="12">
        <f t="shared" si="55"/>
        <v>36.59360590020092</v>
      </c>
    </row>
    <row r="180" spans="1:39" x14ac:dyDescent="0.25">
      <c r="A180">
        <v>36270</v>
      </c>
      <c r="I180" s="13">
        <f t="shared" si="46"/>
        <v>9200</v>
      </c>
      <c r="J180" s="13">
        <f t="shared" si="46"/>
        <v>9920</v>
      </c>
      <c r="K180" s="13">
        <f t="shared" si="46"/>
        <v>6290</v>
      </c>
      <c r="L180" s="13">
        <f t="shared" si="46"/>
        <v>7680</v>
      </c>
      <c r="M180" s="13">
        <f t="shared" si="46"/>
        <v>6859.9999999999991</v>
      </c>
      <c r="N180" s="13">
        <f t="shared" si="46"/>
        <v>7759.9999999999991</v>
      </c>
      <c r="O180" s="13">
        <f t="shared" si="46"/>
        <v>7580</v>
      </c>
      <c r="P180" s="13">
        <f t="shared" si="46"/>
        <v>7140.0000000000009</v>
      </c>
      <c r="Q180" s="13">
        <f t="shared" si="46"/>
        <v>6709.9999999999991</v>
      </c>
      <c r="R180" s="13">
        <f t="shared" si="46"/>
        <v>7580</v>
      </c>
      <c r="S180" s="13">
        <f t="shared" si="46"/>
        <v>7490.0000000000009</v>
      </c>
      <c r="T180" s="13">
        <f t="shared" si="46"/>
        <v>8059.9999999999991</v>
      </c>
      <c r="AA180" s="11">
        <f t="shared" si="47"/>
        <v>44.530154277699857</v>
      </c>
      <c r="AB180" s="11">
        <f t="shared" si="48"/>
        <v>28.72983870967742</v>
      </c>
      <c r="AC180" s="11">
        <f t="shared" si="49"/>
        <v>26.668034258167086</v>
      </c>
      <c r="AD180" s="11">
        <f t="shared" si="50"/>
        <v>24.4140625</v>
      </c>
      <c r="AE180" s="11">
        <f t="shared" si="51"/>
        <v>29.154518950437321</v>
      </c>
      <c r="AF180" s="11">
        <f t="shared" si="51"/>
        <v>28.267376122381112</v>
      </c>
      <c r="AG180" s="11">
        <f t="shared" si="52"/>
        <v>31.882145998240986</v>
      </c>
      <c r="AH180" s="11">
        <f t="shared" ref="AH180:AH213" si="56">100*P20/(P128*744)</f>
        <v>27.785307671455676</v>
      </c>
      <c r="AI180" s="11">
        <f t="shared" si="53"/>
        <v>29.061102831594638</v>
      </c>
      <c r="AJ180" s="11">
        <f t="shared" ref="AJ180:AK213" si="57">100*R20/(R128*744)</f>
        <v>22.555111073282834</v>
      </c>
      <c r="AK180" s="11">
        <f t="shared" si="57"/>
        <v>38.761359231663718</v>
      </c>
      <c r="AL180" s="11">
        <f t="shared" si="54"/>
        <v>39.08188585607941</v>
      </c>
      <c r="AM180" s="12">
        <f t="shared" si="55"/>
        <v>30.907574790056671</v>
      </c>
    </row>
    <row r="181" spans="1:39" x14ac:dyDescent="0.25">
      <c r="A181">
        <v>45307</v>
      </c>
      <c r="I181" s="13">
        <f t="shared" ref="I181:T196" si="58">IF(I129*100&gt;I21,I21,I129*100)</f>
        <v>3700</v>
      </c>
      <c r="J181" s="13">
        <f t="shared" si="58"/>
        <v>3860</v>
      </c>
      <c r="K181" s="13">
        <f t="shared" si="58"/>
        <v>4079.9999999999995</v>
      </c>
      <c r="L181" s="13">
        <f t="shared" si="58"/>
        <v>4420</v>
      </c>
      <c r="M181" s="13">
        <f t="shared" si="58"/>
        <v>4370</v>
      </c>
      <c r="N181" s="13">
        <f t="shared" si="58"/>
        <v>5260</v>
      </c>
      <c r="O181" s="13">
        <f t="shared" si="58"/>
        <v>5500</v>
      </c>
      <c r="P181" s="13">
        <f t="shared" si="58"/>
        <v>6400</v>
      </c>
      <c r="Q181" s="13">
        <f t="shared" si="58"/>
        <v>2460</v>
      </c>
      <c r="R181" s="13">
        <f t="shared" si="58"/>
        <v>2210</v>
      </c>
      <c r="S181" s="13">
        <f t="shared" si="58"/>
        <v>2140</v>
      </c>
      <c r="T181" s="13">
        <f t="shared" si="58"/>
        <v>2170</v>
      </c>
      <c r="AA181" s="11">
        <f t="shared" si="47"/>
        <v>26.736413833188028</v>
      </c>
      <c r="AB181" s="11">
        <f t="shared" si="48"/>
        <v>30.51237766263673</v>
      </c>
      <c r="AC181" s="11">
        <f t="shared" si="49"/>
        <v>34.919881931267135</v>
      </c>
      <c r="AD181" s="11">
        <f t="shared" si="50"/>
        <v>50.904977375565608</v>
      </c>
      <c r="AE181" s="11">
        <f t="shared" si="51"/>
        <v>52.656184641125954</v>
      </c>
      <c r="AF181" s="11">
        <f t="shared" si="51"/>
        <v>52.536898483175925</v>
      </c>
      <c r="AG181" s="11">
        <f t="shared" si="52"/>
        <v>65.858585858585855</v>
      </c>
      <c r="AH181" s="11">
        <f t="shared" si="56"/>
        <v>46.622983870967744</v>
      </c>
      <c r="AI181" s="11">
        <f t="shared" si="53"/>
        <v>41.10207768744354</v>
      </c>
      <c r="AJ181" s="11">
        <f t="shared" si="57"/>
        <v>49.384518075220157</v>
      </c>
      <c r="AK181" s="11">
        <f t="shared" si="57"/>
        <v>49.4925133152447</v>
      </c>
      <c r="AL181" s="11">
        <f t="shared" si="54"/>
        <v>23.80952380952381</v>
      </c>
      <c r="AM181" s="12">
        <f t="shared" si="55"/>
        <v>43.711411378662099</v>
      </c>
    </row>
    <row r="182" spans="1:39" x14ac:dyDescent="0.25">
      <c r="A182">
        <v>45429</v>
      </c>
      <c r="I182" s="13">
        <f t="shared" si="58"/>
        <v>3479.9999999999995</v>
      </c>
      <c r="J182" s="13">
        <f t="shared" si="58"/>
        <v>3200</v>
      </c>
      <c r="K182" s="13">
        <f t="shared" si="58"/>
        <v>2790</v>
      </c>
      <c r="L182" s="13">
        <f t="shared" si="58"/>
        <v>1600</v>
      </c>
      <c r="M182" s="13">
        <f t="shared" si="58"/>
        <v>1360</v>
      </c>
      <c r="N182" s="13">
        <f t="shared" si="58"/>
        <v>1420</v>
      </c>
      <c r="O182" s="13">
        <f t="shared" si="58"/>
        <v>1380</v>
      </c>
      <c r="P182" s="13">
        <f t="shared" si="58"/>
        <v>1989.9999999999998</v>
      </c>
      <c r="Q182" s="13">
        <f t="shared" si="58"/>
        <v>1530</v>
      </c>
      <c r="R182" s="13">
        <f t="shared" si="58"/>
        <v>1880</v>
      </c>
      <c r="S182" s="13">
        <f t="shared" si="58"/>
        <v>2390</v>
      </c>
      <c r="T182" s="13">
        <f t="shared" si="58"/>
        <v>4600</v>
      </c>
      <c r="AA182" s="11">
        <f t="shared" si="47"/>
        <v>41.94475342973675</v>
      </c>
      <c r="AB182" s="11">
        <f t="shared" si="48"/>
        <v>24.21875</v>
      </c>
      <c r="AC182" s="11">
        <f t="shared" si="49"/>
        <v>26.881720430107528</v>
      </c>
      <c r="AD182" s="11">
        <f t="shared" si="50"/>
        <v>41.852678571428569</v>
      </c>
      <c r="AE182" s="11">
        <f t="shared" si="51"/>
        <v>50.403225806451616</v>
      </c>
      <c r="AF182" s="11">
        <f t="shared" si="51"/>
        <v>48.273512039981831</v>
      </c>
      <c r="AG182" s="11">
        <f t="shared" si="52"/>
        <v>50.120772946859901</v>
      </c>
      <c r="AH182" s="11">
        <f t="shared" si="56"/>
        <v>32.420165342843255</v>
      </c>
      <c r="AI182" s="11">
        <f t="shared" si="53"/>
        <v>19.607843137254903</v>
      </c>
      <c r="AJ182" s="11">
        <f t="shared" si="57"/>
        <v>26.595744680851062</v>
      </c>
      <c r="AK182" s="11">
        <f t="shared" si="57"/>
        <v>60.06208665136996</v>
      </c>
      <c r="AL182" s="11">
        <f t="shared" si="54"/>
        <v>49.094202898550726</v>
      </c>
      <c r="AM182" s="12">
        <f t="shared" si="55"/>
        <v>39.289621327953007</v>
      </c>
    </row>
    <row r="183" spans="1:39" x14ac:dyDescent="0.25">
      <c r="A183">
        <v>45621</v>
      </c>
      <c r="I183" s="13">
        <f t="shared" si="58"/>
        <v>1920</v>
      </c>
      <c r="J183" s="13">
        <f t="shared" si="58"/>
        <v>2620</v>
      </c>
      <c r="K183" s="13">
        <f t="shared" si="58"/>
        <v>2540</v>
      </c>
      <c r="L183" s="13">
        <f t="shared" si="58"/>
        <v>1100</v>
      </c>
      <c r="M183" s="13">
        <f t="shared" si="58"/>
        <v>910</v>
      </c>
      <c r="N183" s="13">
        <f t="shared" si="58"/>
        <v>1150</v>
      </c>
      <c r="O183" s="13">
        <f t="shared" si="58"/>
        <v>3429.9999999999995</v>
      </c>
      <c r="P183" s="13">
        <f t="shared" si="58"/>
        <v>5200</v>
      </c>
      <c r="Q183" s="13">
        <f t="shared" si="58"/>
        <v>3180</v>
      </c>
      <c r="R183" s="13">
        <f t="shared" si="58"/>
        <v>4720</v>
      </c>
      <c r="S183" s="13">
        <f t="shared" si="58"/>
        <v>6140</v>
      </c>
      <c r="T183" s="13">
        <f t="shared" si="58"/>
        <v>4150</v>
      </c>
      <c r="AA183" s="11">
        <f t="shared" si="47"/>
        <v>11.947431302270012</v>
      </c>
      <c r="AB183" s="11">
        <f t="shared" si="48"/>
        <v>18.765903307888042</v>
      </c>
      <c r="AC183" s="11">
        <f t="shared" si="49"/>
        <v>40.322580645161295</v>
      </c>
      <c r="AD183" s="11">
        <f t="shared" si="50"/>
        <v>77.110389610389603</v>
      </c>
      <c r="AE183" s="11">
        <f t="shared" si="51"/>
        <v>94.824530308401279</v>
      </c>
      <c r="AF183" s="11">
        <f t="shared" si="51"/>
        <v>73.632538569424966</v>
      </c>
      <c r="AG183" s="11">
        <f t="shared" si="52"/>
        <v>27.210884353741502</v>
      </c>
      <c r="AH183" s="11">
        <f t="shared" si="56"/>
        <v>75.527295285359799</v>
      </c>
      <c r="AI183" s="11">
        <f t="shared" si="53"/>
        <v>11.295822676896845</v>
      </c>
      <c r="AJ183" s="11">
        <f t="shared" si="57"/>
        <v>13.839529797703662</v>
      </c>
      <c r="AK183" s="11">
        <f t="shared" si="57"/>
        <v>58.973415992434596</v>
      </c>
      <c r="AL183" s="11">
        <f t="shared" si="54"/>
        <v>50.200803212851405</v>
      </c>
      <c r="AM183" s="12">
        <f t="shared" si="55"/>
        <v>46.137593755210247</v>
      </c>
    </row>
    <row r="184" spans="1:39" x14ac:dyDescent="0.25">
      <c r="A184">
        <v>48095</v>
      </c>
      <c r="I184" s="13">
        <f t="shared" si="58"/>
        <v>2660</v>
      </c>
      <c r="J184" s="13">
        <f t="shared" si="58"/>
        <v>2580</v>
      </c>
      <c r="K184" s="13">
        <f t="shared" si="58"/>
        <v>6360</v>
      </c>
      <c r="L184" s="13">
        <f t="shared" si="58"/>
        <v>7859.9999999999991</v>
      </c>
      <c r="M184" s="13">
        <f t="shared" si="58"/>
        <v>6620</v>
      </c>
      <c r="N184" s="13">
        <f t="shared" si="58"/>
        <v>6300</v>
      </c>
      <c r="O184" s="13">
        <f t="shared" si="58"/>
        <v>8580</v>
      </c>
      <c r="P184" s="13">
        <f t="shared" si="58"/>
        <v>7800</v>
      </c>
      <c r="Q184" s="13">
        <f t="shared" si="58"/>
        <v>6330</v>
      </c>
      <c r="R184" s="13">
        <f t="shared" si="58"/>
        <v>720</v>
      </c>
      <c r="S184" s="13">
        <f t="shared" si="58"/>
        <v>560</v>
      </c>
      <c r="T184" s="13">
        <f t="shared" si="58"/>
        <v>400</v>
      </c>
      <c r="AA184" s="11">
        <f t="shared" si="47"/>
        <v>25.87112943649446</v>
      </c>
      <c r="AB184" s="11">
        <f t="shared" si="48"/>
        <v>19.379844961240309</v>
      </c>
      <c r="AC184" s="11">
        <f t="shared" si="49"/>
        <v>18.259281801582471</v>
      </c>
      <c r="AD184" s="11">
        <f t="shared" si="50"/>
        <v>31.352235550708834</v>
      </c>
      <c r="AE184" s="11">
        <f t="shared" si="51"/>
        <v>39.957119189162846</v>
      </c>
      <c r="AF184" s="11">
        <f t="shared" si="51"/>
        <v>44.888206178528762</v>
      </c>
      <c r="AG184" s="11">
        <f t="shared" si="52"/>
        <v>30.95053095053095</v>
      </c>
      <c r="AH184" s="11">
        <f t="shared" si="56"/>
        <v>60.518334711883099</v>
      </c>
      <c r="AI184" s="11">
        <f t="shared" si="53"/>
        <v>28.962611901000528</v>
      </c>
      <c r="AJ184" s="11">
        <f t="shared" si="57"/>
        <v>6.0483870967741939</v>
      </c>
      <c r="AK184" s="11">
        <f t="shared" si="57"/>
        <v>11.760752688172042</v>
      </c>
      <c r="AL184" s="11">
        <f t="shared" si="54"/>
        <v>8.6805555555555554</v>
      </c>
      <c r="AM184" s="12">
        <f t="shared" si="55"/>
        <v>27.219082501802834</v>
      </c>
    </row>
    <row r="185" spans="1:39" x14ac:dyDescent="0.25">
      <c r="A185">
        <v>49691</v>
      </c>
      <c r="I185" s="13">
        <f t="shared" si="58"/>
        <v>4340</v>
      </c>
      <c r="J185" s="13">
        <f t="shared" si="58"/>
        <v>4900</v>
      </c>
      <c r="K185" s="13">
        <f t="shared" si="58"/>
        <v>7730</v>
      </c>
      <c r="L185" s="13">
        <f t="shared" si="58"/>
        <v>7680</v>
      </c>
      <c r="M185" s="13">
        <f t="shared" si="58"/>
        <v>8300</v>
      </c>
      <c r="N185" s="13">
        <f t="shared" si="58"/>
        <v>8040.0000000000009</v>
      </c>
      <c r="O185" s="13">
        <f t="shared" si="58"/>
        <v>7150</v>
      </c>
      <c r="P185" s="13">
        <f t="shared" si="58"/>
        <v>3840</v>
      </c>
      <c r="Q185" s="13">
        <f t="shared" si="58"/>
        <v>1430</v>
      </c>
      <c r="R185" s="13">
        <f t="shared" si="58"/>
        <v>2200</v>
      </c>
      <c r="S185" s="13">
        <f t="shared" si="58"/>
        <v>1610.0000000000002</v>
      </c>
      <c r="T185" s="13">
        <f t="shared" si="58"/>
        <v>2110</v>
      </c>
      <c r="AA185" s="11">
        <f t="shared" si="47"/>
        <v>37.349487141370595</v>
      </c>
      <c r="AB185" s="11">
        <f t="shared" si="48"/>
        <v>24.14965986394558</v>
      </c>
      <c r="AC185" s="11">
        <f t="shared" si="49"/>
        <v>22.013103534615869</v>
      </c>
      <c r="AD185" s="11">
        <f t="shared" si="50"/>
        <v>25.692894345238095</v>
      </c>
      <c r="AE185" s="11">
        <f t="shared" si="51"/>
        <v>27.982899339292654</v>
      </c>
      <c r="AF185" s="11">
        <f t="shared" si="51"/>
        <v>26.781415503129512</v>
      </c>
      <c r="AG185" s="11">
        <f t="shared" si="52"/>
        <v>29.37062937062937</v>
      </c>
      <c r="AH185" s="11">
        <f t="shared" si="56"/>
        <v>26.881720430107528</v>
      </c>
      <c r="AI185" s="11">
        <f t="shared" si="53"/>
        <v>25.058275058275058</v>
      </c>
      <c r="AJ185" s="11">
        <f t="shared" si="57"/>
        <v>23.826979472140764</v>
      </c>
      <c r="AK185" s="11">
        <f t="shared" si="57"/>
        <v>33.560408735724302</v>
      </c>
      <c r="AL185" s="11">
        <f t="shared" si="54"/>
        <v>28.830963665086884</v>
      </c>
      <c r="AM185" s="12">
        <f t="shared" si="55"/>
        <v>27.624869704963018</v>
      </c>
    </row>
    <row r="186" spans="1:39" x14ac:dyDescent="0.25">
      <c r="A186">
        <v>49935</v>
      </c>
      <c r="I186" s="13">
        <f t="shared" si="58"/>
        <v>600</v>
      </c>
      <c r="J186" s="13">
        <f t="shared" si="58"/>
        <v>1040</v>
      </c>
      <c r="K186" s="13">
        <f t="shared" si="58"/>
        <v>2940</v>
      </c>
      <c r="L186" s="13">
        <f t="shared" si="58"/>
        <v>2480</v>
      </c>
      <c r="M186" s="13">
        <f t="shared" si="58"/>
        <v>2110</v>
      </c>
      <c r="N186" s="13">
        <f t="shared" si="58"/>
        <v>2340</v>
      </c>
      <c r="O186" s="13">
        <f t="shared" si="58"/>
        <v>2300</v>
      </c>
      <c r="P186" s="13">
        <f t="shared" si="58"/>
        <v>3080</v>
      </c>
      <c r="Q186" s="13">
        <f t="shared" si="58"/>
        <v>1110</v>
      </c>
      <c r="R186" s="13">
        <f t="shared" si="58"/>
        <v>1780</v>
      </c>
      <c r="S186" s="13">
        <f t="shared" si="58"/>
        <v>2190</v>
      </c>
      <c r="T186" s="13">
        <f t="shared" si="58"/>
        <v>880</v>
      </c>
      <c r="AA186" s="11">
        <f t="shared" si="47"/>
        <v>23.297491039426522</v>
      </c>
      <c r="AB186" s="11">
        <f t="shared" si="48"/>
        <v>20.833333333333332</v>
      </c>
      <c r="AC186" s="11">
        <f t="shared" si="49"/>
        <v>32.002048131080393</v>
      </c>
      <c r="AD186" s="11">
        <f t="shared" si="50"/>
        <v>73.204685099846387</v>
      </c>
      <c r="AE186" s="11">
        <f t="shared" si="51"/>
        <v>79.498547622687653</v>
      </c>
      <c r="AF186" s="11">
        <f t="shared" si="51"/>
        <v>66.170388751033911</v>
      </c>
      <c r="AG186" s="11">
        <f t="shared" si="52"/>
        <v>62.077294685990339</v>
      </c>
      <c r="AH186" s="11">
        <f t="shared" si="56"/>
        <v>27.405390308616113</v>
      </c>
      <c r="AI186" s="11">
        <f t="shared" si="53"/>
        <v>18.518518518518519</v>
      </c>
      <c r="AJ186" s="11">
        <f t="shared" si="57"/>
        <v>38.057267125770203</v>
      </c>
      <c r="AK186" s="11">
        <f t="shared" si="57"/>
        <v>25.286001865763247</v>
      </c>
      <c r="AL186" s="11">
        <f t="shared" si="54"/>
        <v>11.866235167206039</v>
      </c>
      <c r="AM186" s="12">
        <f t="shared" si="55"/>
        <v>39.851433470772719</v>
      </c>
    </row>
    <row r="187" spans="1:39" x14ac:dyDescent="0.25">
      <c r="A187">
        <v>55970</v>
      </c>
      <c r="I187" s="13">
        <f t="shared" si="58"/>
        <v>3110</v>
      </c>
      <c r="J187" s="13">
        <f t="shared" si="58"/>
        <v>2480</v>
      </c>
      <c r="K187" s="13">
        <f t="shared" si="58"/>
        <v>2470</v>
      </c>
      <c r="L187" s="13">
        <f t="shared" si="58"/>
        <v>2330</v>
      </c>
      <c r="M187" s="13">
        <f t="shared" si="58"/>
        <v>2320</v>
      </c>
      <c r="N187" s="13">
        <f t="shared" si="58"/>
        <v>2410</v>
      </c>
      <c r="O187" s="13">
        <f t="shared" si="58"/>
        <v>2390</v>
      </c>
      <c r="P187" s="13">
        <f t="shared" si="58"/>
        <v>2590</v>
      </c>
      <c r="Q187" s="13">
        <f t="shared" si="58"/>
        <v>2890</v>
      </c>
      <c r="R187" s="13">
        <f t="shared" si="58"/>
        <v>310</v>
      </c>
      <c r="S187" s="13">
        <f t="shared" si="58"/>
        <v>270</v>
      </c>
      <c r="T187" s="13">
        <f t="shared" si="58"/>
        <v>2440</v>
      </c>
      <c r="AA187" s="11">
        <f t="shared" si="47"/>
        <v>44.497458769837152</v>
      </c>
      <c r="AB187" s="11">
        <f t="shared" si="48"/>
        <v>45.973342293906811</v>
      </c>
      <c r="AC187" s="11">
        <f t="shared" si="49"/>
        <v>46.188672674241438</v>
      </c>
      <c r="AD187" s="11">
        <f t="shared" si="50"/>
        <v>50.703811567545472</v>
      </c>
      <c r="AE187" s="11">
        <f t="shared" si="51"/>
        <v>35.212736373748612</v>
      </c>
      <c r="AF187" s="11">
        <f t="shared" si="51"/>
        <v>82.295988934993076</v>
      </c>
      <c r="AG187" s="11">
        <f t="shared" si="52"/>
        <v>91.602742910274287</v>
      </c>
      <c r="AH187" s="11">
        <f t="shared" si="56"/>
        <v>73.50437995599286</v>
      </c>
      <c r="AI187" s="11">
        <f t="shared" si="53"/>
        <v>18.012302960399847</v>
      </c>
      <c r="AJ187" s="11">
        <f t="shared" si="57"/>
        <v>56.711758584807491</v>
      </c>
      <c r="AK187" s="11">
        <f t="shared" si="57"/>
        <v>65.362405416168855</v>
      </c>
      <c r="AL187" s="11">
        <f t="shared" si="54"/>
        <v>17.901867030965391</v>
      </c>
      <c r="AM187" s="12">
        <f t="shared" si="55"/>
        <v>52.330622289406769</v>
      </c>
    </row>
    <row r="188" spans="1:39" x14ac:dyDescent="0.25">
      <c r="A188">
        <v>55973</v>
      </c>
      <c r="I188" s="13">
        <f t="shared" si="58"/>
        <v>3910</v>
      </c>
      <c r="J188" s="13">
        <f t="shared" si="58"/>
        <v>3640</v>
      </c>
      <c r="K188" s="13">
        <f t="shared" si="58"/>
        <v>3470.0000000000005</v>
      </c>
      <c r="L188" s="13">
        <f t="shared" si="58"/>
        <v>3860</v>
      </c>
      <c r="M188" s="13">
        <f t="shared" si="58"/>
        <v>3960</v>
      </c>
      <c r="N188" s="13">
        <f t="shared" si="58"/>
        <v>3550</v>
      </c>
      <c r="O188" s="13">
        <f t="shared" si="58"/>
        <v>3450</v>
      </c>
      <c r="P188" s="13">
        <f t="shared" si="58"/>
        <v>4110</v>
      </c>
      <c r="Q188" s="13">
        <f t="shared" si="58"/>
        <v>2340</v>
      </c>
      <c r="R188" s="13">
        <f t="shared" si="58"/>
        <v>1050</v>
      </c>
      <c r="S188" s="13">
        <f t="shared" si="58"/>
        <v>687</v>
      </c>
      <c r="T188" s="13">
        <f t="shared" si="58"/>
        <v>1480</v>
      </c>
      <c r="AA188" s="11">
        <f t="shared" si="47"/>
        <v>23.134779858647526</v>
      </c>
      <c r="AB188" s="11">
        <f t="shared" si="48"/>
        <v>25.160256410256409</v>
      </c>
      <c r="AC188" s="11">
        <f t="shared" si="49"/>
        <v>22.679030708685815</v>
      </c>
      <c r="AD188" s="11">
        <f t="shared" si="50"/>
        <v>48.343819393042189</v>
      </c>
      <c r="AE188" s="11">
        <f t="shared" si="51"/>
        <v>44.181736722059298</v>
      </c>
      <c r="AF188" s="11">
        <f t="shared" si="51"/>
        <v>59.866727245191576</v>
      </c>
      <c r="AG188" s="11">
        <f t="shared" si="52"/>
        <v>56.980676328502419</v>
      </c>
      <c r="AH188" s="11">
        <f t="shared" si="56"/>
        <v>39.331685111058782</v>
      </c>
      <c r="AI188" s="11">
        <f t="shared" si="53"/>
        <v>16.251187084520417</v>
      </c>
      <c r="AJ188" s="11">
        <f t="shared" si="57"/>
        <v>13.927291346646186</v>
      </c>
      <c r="AK188" s="11">
        <f t="shared" si="57"/>
        <v>6.9953567937438912</v>
      </c>
      <c r="AL188" s="11">
        <f t="shared" si="54"/>
        <v>13.963963963963964</v>
      </c>
      <c r="AM188" s="12">
        <f t="shared" si="55"/>
        <v>30.90137591385988</v>
      </c>
    </row>
    <row r="189" spans="1:39" x14ac:dyDescent="0.25">
      <c r="A189">
        <v>56064</v>
      </c>
      <c r="I189" s="13">
        <f t="shared" si="58"/>
        <v>3050</v>
      </c>
      <c r="J189" s="13">
        <f t="shared" si="58"/>
        <v>2970</v>
      </c>
      <c r="K189" s="13">
        <f t="shared" si="58"/>
        <v>3570.0000000000005</v>
      </c>
      <c r="L189" s="13">
        <f t="shared" si="58"/>
        <v>3790</v>
      </c>
      <c r="M189" s="13">
        <f t="shared" si="58"/>
        <v>5060</v>
      </c>
      <c r="N189" s="13">
        <f t="shared" si="58"/>
        <v>5040</v>
      </c>
      <c r="O189" s="13">
        <f t="shared" si="58"/>
        <v>4650</v>
      </c>
      <c r="P189" s="13">
        <f t="shared" si="58"/>
        <v>4290</v>
      </c>
      <c r="Q189" s="13">
        <f t="shared" si="58"/>
        <v>2400</v>
      </c>
      <c r="R189" s="13">
        <f t="shared" si="58"/>
        <v>720</v>
      </c>
      <c r="S189" s="13">
        <f t="shared" si="58"/>
        <v>670</v>
      </c>
      <c r="T189" s="13">
        <f t="shared" si="58"/>
        <v>620</v>
      </c>
      <c r="AA189" s="11">
        <f t="shared" si="47"/>
        <v>71.12638815441565</v>
      </c>
      <c r="AB189" s="11">
        <f t="shared" si="48"/>
        <v>52.469135802469133</v>
      </c>
      <c r="AC189" s="11">
        <f t="shared" si="49"/>
        <v>36.595283274600156</v>
      </c>
      <c r="AD189" s="11">
        <f t="shared" si="50"/>
        <v>56.775348661892203</v>
      </c>
      <c r="AE189" s="11">
        <f t="shared" si="51"/>
        <v>70.285604998087464</v>
      </c>
      <c r="AF189" s="11">
        <f t="shared" si="51"/>
        <v>68.964413722478241</v>
      </c>
      <c r="AG189" s="11">
        <f t="shared" si="52"/>
        <v>76.523297491039429</v>
      </c>
      <c r="AH189" s="11">
        <f t="shared" si="56"/>
        <v>53.575456801263257</v>
      </c>
      <c r="AI189" s="11">
        <f t="shared" si="53"/>
        <v>8.481764206955047</v>
      </c>
      <c r="AJ189" s="11">
        <f t="shared" si="57"/>
        <v>12.249897917517353</v>
      </c>
      <c r="AK189" s="11">
        <f t="shared" si="57"/>
        <v>15.647568608570053</v>
      </c>
      <c r="AL189" s="11">
        <f t="shared" si="54"/>
        <v>16.129032258064516</v>
      </c>
      <c r="AM189" s="12">
        <f t="shared" si="55"/>
        <v>44.901932658112706</v>
      </c>
    </row>
    <row r="190" spans="1:39" x14ac:dyDescent="0.25">
      <c r="A190">
        <v>56109</v>
      </c>
      <c r="I190" s="13">
        <f t="shared" si="58"/>
        <v>2920</v>
      </c>
      <c r="J190" s="13">
        <f t="shared" si="58"/>
        <v>3550</v>
      </c>
      <c r="K190" s="13">
        <f t="shared" si="58"/>
        <v>3160</v>
      </c>
      <c r="L190" s="13">
        <f t="shared" si="58"/>
        <v>1660.0000000000002</v>
      </c>
      <c r="M190" s="13">
        <f t="shared" si="58"/>
        <v>1920</v>
      </c>
      <c r="N190" s="13">
        <f t="shared" si="58"/>
        <v>1820</v>
      </c>
      <c r="O190" s="13">
        <f t="shared" si="58"/>
        <v>2680</v>
      </c>
      <c r="P190" s="13">
        <f t="shared" si="58"/>
        <v>2920</v>
      </c>
      <c r="Q190" s="13">
        <f t="shared" si="58"/>
        <v>3860</v>
      </c>
      <c r="R190" s="13">
        <f t="shared" si="58"/>
        <v>2660</v>
      </c>
      <c r="S190" s="13">
        <f t="shared" si="58"/>
        <v>1630</v>
      </c>
      <c r="T190" s="13">
        <f t="shared" si="58"/>
        <v>2230</v>
      </c>
      <c r="AA190" s="11">
        <f t="shared" si="47"/>
        <v>20.989836500220946</v>
      </c>
      <c r="AB190" s="11">
        <f t="shared" si="48"/>
        <v>16.901408450704224</v>
      </c>
      <c r="AC190" s="11">
        <f t="shared" si="49"/>
        <v>17.864434463046141</v>
      </c>
      <c r="AD190" s="11">
        <f t="shared" si="50"/>
        <v>25.279690189328743</v>
      </c>
      <c r="AE190" s="11">
        <f t="shared" si="51"/>
        <v>26.881720430107528</v>
      </c>
      <c r="AF190" s="11">
        <f t="shared" si="51"/>
        <v>31.017369727047146</v>
      </c>
      <c r="AG190" s="11">
        <f t="shared" si="52"/>
        <v>21.455223880597014</v>
      </c>
      <c r="AH190" s="11">
        <f t="shared" si="56"/>
        <v>20.713654441007513</v>
      </c>
      <c r="AI190" s="11">
        <f t="shared" si="53"/>
        <v>20.725388601036268</v>
      </c>
      <c r="AJ190" s="11">
        <f t="shared" si="57"/>
        <v>19.403347077370846</v>
      </c>
      <c r="AK190" s="11">
        <f t="shared" si="57"/>
        <v>34.138135760934098</v>
      </c>
      <c r="AL190" s="11">
        <f t="shared" si="54"/>
        <v>25.411061285500747</v>
      </c>
      <c r="AM190" s="12">
        <f t="shared" si="55"/>
        <v>23.398439233908434</v>
      </c>
    </row>
    <row r="191" spans="1:39" x14ac:dyDescent="0.25">
      <c r="A191">
        <v>56116</v>
      </c>
      <c r="I191" s="13">
        <f t="shared" si="58"/>
        <v>1200</v>
      </c>
      <c r="J191" s="13">
        <f t="shared" si="58"/>
        <v>1040</v>
      </c>
      <c r="K191" s="13">
        <f t="shared" si="58"/>
        <v>1750</v>
      </c>
      <c r="L191" s="13">
        <f t="shared" si="58"/>
        <v>4350</v>
      </c>
      <c r="M191" s="13">
        <f t="shared" si="58"/>
        <v>4160</v>
      </c>
      <c r="N191" s="13">
        <f t="shared" si="58"/>
        <v>4910</v>
      </c>
      <c r="O191" s="13">
        <f t="shared" si="58"/>
        <v>4520</v>
      </c>
      <c r="P191" s="13">
        <f t="shared" si="58"/>
        <v>4237.8</v>
      </c>
      <c r="Q191" s="13">
        <f t="shared" si="58"/>
        <v>1460</v>
      </c>
      <c r="R191" s="13">
        <f t="shared" si="58"/>
        <v>480</v>
      </c>
      <c r="S191" s="13">
        <f t="shared" si="58"/>
        <v>240</v>
      </c>
      <c r="T191" s="13">
        <f t="shared" si="58"/>
        <v>240</v>
      </c>
      <c r="AA191" s="11">
        <f t="shared" si="47"/>
        <v>18.817204301075268</v>
      </c>
      <c r="AB191" s="11">
        <f t="shared" si="48"/>
        <v>16.025641025641026</v>
      </c>
      <c r="AC191" s="11">
        <f t="shared" si="49"/>
        <v>42.857142857142854</v>
      </c>
      <c r="AD191" s="11">
        <f t="shared" si="50"/>
        <v>45.361247947454842</v>
      </c>
      <c r="AE191" s="11">
        <f t="shared" si="51"/>
        <v>63.391749379652602</v>
      </c>
      <c r="AF191" s="11">
        <f t="shared" si="51"/>
        <v>57.650614282898623</v>
      </c>
      <c r="AG191" s="11">
        <f t="shared" si="52"/>
        <v>51.991150442477867</v>
      </c>
      <c r="AH191" s="11">
        <f t="shared" si="56"/>
        <v>47.384598521143808</v>
      </c>
      <c r="AI191" s="11">
        <f t="shared" si="53"/>
        <v>19.406392694063928</v>
      </c>
      <c r="AJ191" s="11">
        <f t="shared" si="57"/>
        <v>8.7183958151700089</v>
      </c>
      <c r="AK191" s="11">
        <f t="shared" si="57"/>
        <v>5.5617352614015578</v>
      </c>
      <c r="AL191" s="11">
        <f t="shared" si="54"/>
        <v>6.0606060606060606</v>
      </c>
      <c r="AM191" s="12">
        <f t="shared" si="55"/>
        <v>31.935539882394039</v>
      </c>
    </row>
    <row r="192" spans="1:39" x14ac:dyDescent="0.25">
      <c r="A192">
        <v>60585</v>
      </c>
      <c r="I192" s="13">
        <f t="shared" si="58"/>
        <v>3679.9999999999995</v>
      </c>
      <c r="J192" s="13">
        <f t="shared" si="58"/>
        <v>4980</v>
      </c>
      <c r="K192" s="13">
        <f t="shared" si="58"/>
        <v>3180</v>
      </c>
      <c r="L192" s="13">
        <f t="shared" si="58"/>
        <v>400</v>
      </c>
      <c r="M192" s="13">
        <f t="shared" si="58"/>
        <v>220.00000000000003</v>
      </c>
      <c r="N192" s="13">
        <f t="shared" si="58"/>
        <v>220.00000000000003</v>
      </c>
      <c r="O192" s="13">
        <f t="shared" si="58"/>
        <v>1019.9999999999999</v>
      </c>
      <c r="P192" s="13">
        <f t="shared" si="58"/>
        <v>2030</v>
      </c>
      <c r="Q192" s="13">
        <f t="shared" si="58"/>
        <v>1730</v>
      </c>
      <c r="R192" s="13">
        <f t="shared" si="58"/>
        <v>140</v>
      </c>
      <c r="S192" s="13">
        <f t="shared" si="58"/>
        <v>1600</v>
      </c>
      <c r="T192" s="13">
        <f t="shared" si="58"/>
        <v>280</v>
      </c>
      <c r="AA192" s="11">
        <f t="shared" si="47"/>
        <v>22.352734922861153</v>
      </c>
      <c r="AB192" s="11">
        <f t="shared" si="48"/>
        <v>37.929495760821062</v>
      </c>
      <c r="AC192" s="11">
        <f t="shared" si="49"/>
        <v>18.935551497937375</v>
      </c>
      <c r="AD192" s="11">
        <f t="shared" si="50"/>
        <v>28.273809523809526</v>
      </c>
      <c r="AE192" s="11">
        <f t="shared" si="51"/>
        <v>36.656891495601172</v>
      </c>
      <c r="AF192" s="11">
        <f t="shared" si="51"/>
        <v>36.656891495601172</v>
      </c>
      <c r="AG192" s="11">
        <f t="shared" si="52"/>
        <v>15.795206971677562</v>
      </c>
      <c r="AH192" s="11">
        <f t="shared" si="56"/>
        <v>23.83600826314953</v>
      </c>
      <c r="AI192" s="11">
        <f t="shared" si="53"/>
        <v>14.450867052023121</v>
      </c>
      <c r="AJ192" s="11">
        <f t="shared" si="57"/>
        <v>15.360983102918588</v>
      </c>
      <c r="AK192" s="11">
        <f t="shared" si="57"/>
        <v>11.881423394522663</v>
      </c>
      <c r="AL192" s="11">
        <f t="shared" si="54"/>
        <v>6.3752276867030968</v>
      </c>
      <c r="AM192" s="12">
        <f t="shared" si="55"/>
        <v>22.375424263968835</v>
      </c>
    </row>
    <row r="193" spans="1:39" x14ac:dyDescent="0.25">
      <c r="A193">
        <v>61966</v>
      </c>
      <c r="I193" s="13">
        <f t="shared" si="58"/>
        <v>1030</v>
      </c>
      <c r="J193" s="13">
        <f t="shared" si="58"/>
        <v>950</v>
      </c>
      <c r="K193" s="13">
        <f t="shared" si="58"/>
        <v>1110</v>
      </c>
      <c r="L193" s="13">
        <f t="shared" si="58"/>
        <v>1050</v>
      </c>
      <c r="M193" s="13">
        <f t="shared" si="58"/>
        <v>4450</v>
      </c>
      <c r="N193" s="13">
        <f t="shared" si="58"/>
        <v>3030</v>
      </c>
      <c r="O193" s="13">
        <f t="shared" si="58"/>
        <v>5060</v>
      </c>
      <c r="P193" s="13">
        <f t="shared" si="58"/>
        <v>6370</v>
      </c>
      <c r="Q193" s="13">
        <f t="shared" si="58"/>
        <v>5020</v>
      </c>
      <c r="R193" s="13">
        <f t="shared" si="58"/>
        <v>840</v>
      </c>
      <c r="S193" s="13">
        <f t="shared" si="58"/>
        <v>793</v>
      </c>
      <c r="T193" s="13">
        <f t="shared" si="58"/>
        <v>975</v>
      </c>
      <c r="AA193" s="11">
        <f t="shared" si="47"/>
        <v>19.025994362668335</v>
      </c>
      <c r="AB193" s="11">
        <f t="shared" si="48"/>
        <v>28.157894736842106</v>
      </c>
      <c r="AC193" s="11">
        <f t="shared" si="49"/>
        <v>33.614259420711036</v>
      </c>
      <c r="AD193" s="11">
        <f t="shared" si="50"/>
        <v>51.091269841269842</v>
      </c>
      <c r="AE193" s="11">
        <f t="shared" si="51"/>
        <v>46.342273770689864</v>
      </c>
      <c r="AF193" s="11">
        <f t="shared" si="51"/>
        <v>74.323964654529973</v>
      </c>
      <c r="AG193" s="11">
        <f t="shared" si="52"/>
        <v>40.84046991655687</v>
      </c>
      <c r="AH193" s="11">
        <f t="shared" si="56"/>
        <v>43.529818875440995</v>
      </c>
      <c r="AI193" s="11">
        <f t="shared" si="53"/>
        <v>27.595174856131031</v>
      </c>
      <c r="AJ193" s="11">
        <f t="shared" si="57"/>
        <v>8.4889643463497446</v>
      </c>
      <c r="AK193" s="11">
        <f t="shared" si="57"/>
        <v>10.449609951507485</v>
      </c>
      <c r="AL193" s="11">
        <f t="shared" si="54"/>
        <v>13.14724919093851</v>
      </c>
      <c r="AM193" s="12">
        <f t="shared" si="55"/>
        <v>33.050578660302982</v>
      </c>
    </row>
    <row r="194" spans="1:39" x14ac:dyDescent="0.25">
      <c r="A194">
        <v>61967</v>
      </c>
      <c r="I194" s="13">
        <f t="shared" si="58"/>
        <v>120</v>
      </c>
      <c r="J194" s="13">
        <f t="shared" si="58"/>
        <v>143</v>
      </c>
      <c r="K194" s="13">
        <f t="shared" si="58"/>
        <v>204</v>
      </c>
      <c r="L194" s="13">
        <f t="shared" si="58"/>
        <v>211</v>
      </c>
      <c r="M194" s="13">
        <f t="shared" si="58"/>
        <v>261</v>
      </c>
      <c r="N194" s="13">
        <f t="shared" si="58"/>
        <v>2039.9999999999998</v>
      </c>
      <c r="O194" s="13">
        <f t="shared" si="58"/>
        <v>3520.0000000000005</v>
      </c>
      <c r="P194" s="13">
        <f t="shared" si="58"/>
        <v>3350</v>
      </c>
      <c r="Q194" s="13">
        <f t="shared" si="58"/>
        <v>3229.9999999999995</v>
      </c>
      <c r="R194" s="13">
        <f t="shared" si="58"/>
        <v>115</v>
      </c>
      <c r="S194" s="13">
        <f t="shared" si="58"/>
        <v>258</v>
      </c>
      <c r="T194" s="13">
        <f t="shared" si="58"/>
        <v>260</v>
      </c>
      <c r="AA194" s="11">
        <f t="shared" si="47"/>
        <v>2.4813895781637716</v>
      </c>
      <c r="AB194" s="11">
        <f t="shared" si="48"/>
        <v>3.7473794549266248</v>
      </c>
      <c r="AC194" s="11">
        <f t="shared" si="49"/>
        <v>3.5153019023986767</v>
      </c>
      <c r="AD194" s="11">
        <f t="shared" si="50"/>
        <v>6.5414186507936511</v>
      </c>
      <c r="AE194" s="11">
        <f t="shared" si="51"/>
        <v>7.308467741935484</v>
      </c>
      <c r="AF194" s="11">
        <f t="shared" si="51"/>
        <v>18.217636516972384</v>
      </c>
      <c r="AG194" s="11">
        <f t="shared" si="52"/>
        <v>63.147095959595951</v>
      </c>
      <c r="AH194" s="11">
        <f t="shared" si="56"/>
        <v>86.202054244904517</v>
      </c>
      <c r="AI194" s="11">
        <f t="shared" si="53"/>
        <v>17.466460268317856</v>
      </c>
      <c r="AJ194" s="11">
        <f t="shared" si="57"/>
        <v>2.2081413210445469</v>
      </c>
      <c r="AK194" s="11">
        <f t="shared" si="57"/>
        <v>4.623655913978495</v>
      </c>
      <c r="AL194" s="11">
        <f t="shared" si="54"/>
        <v>16.399572649572651</v>
      </c>
      <c r="AM194" s="12">
        <f t="shared" si="55"/>
        <v>19.321547850217051</v>
      </c>
    </row>
    <row r="195" spans="1:39" x14ac:dyDescent="0.25">
      <c r="A195">
        <v>64343</v>
      </c>
      <c r="I195" s="13">
        <f t="shared" si="58"/>
        <v>2290</v>
      </c>
      <c r="J195" s="13">
        <f t="shared" si="58"/>
        <v>2300</v>
      </c>
      <c r="K195" s="13">
        <f t="shared" si="58"/>
        <v>2340</v>
      </c>
      <c r="L195" s="13">
        <f t="shared" si="58"/>
        <v>2320</v>
      </c>
      <c r="M195" s="13">
        <f t="shared" si="58"/>
        <v>2330</v>
      </c>
      <c r="N195" s="13">
        <f t="shared" si="58"/>
        <v>2390</v>
      </c>
      <c r="O195" s="13">
        <f t="shared" si="58"/>
        <v>2900</v>
      </c>
      <c r="P195" s="13">
        <f t="shared" si="58"/>
        <v>2950</v>
      </c>
      <c r="Q195" s="13">
        <f t="shared" si="58"/>
        <v>780</v>
      </c>
      <c r="R195" s="13">
        <f t="shared" si="58"/>
        <v>220.00000000000003</v>
      </c>
      <c r="S195" s="13">
        <f t="shared" si="58"/>
        <v>229.99999999999997</v>
      </c>
      <c r="T195" s="13">
        <f t="shared" si="58"/>
        <v>220.00000000000003</v>
      </c>
      <c r="AA195" s="11">
        <f t="shared" si="47"/>
        <v>49.009250129126173</v>
      </c>
      <c r="AB195" s="11">
        <f t="shared" si="48"/>
        <v>46.425120772946862</v>
      </c>
      <c r="AC195" s="11">
        <f t="shared" si="49"/>
        <v>74.527846705266072</v>
      </c>
      <c r="AD195" s="11">
        <f t="shared" si="50"/>
        <v>71.3451867816092</v>
      </c>
      <c r="AE195" s="11">
        <f t="shared" si="51"/>
        <v>52.448197886381465</v>
      </c>
      <c r="AF195" s="11">
        <f t="shared" si="51"/>
        <v>80.555180636163229</v>
      </c>
      <c r="AG195" s="11">
        <f t="shared" si="52"/>
        <v>58.793103448275865</v>
      </c>
      <c r="AH195" s="11">
        <f t="shared" si="56"/>
        <v>33.520138509203569</v>
      </c>
      <c r="AI195" s="11">
        <f t="shared" si="53"/>
        <v>15.0997150997151</v>
      </c>
      <c r="AJ195" s="11">
        <f t="shared" si="57"/>
        <v>59.811827956989241</v>
      </c>
      <c r="AK195" s="11">
        <f t="shared" si="57"/>
        <v>56.860682561944841</v>
      </c>
      <c r="AL195" s="11">
        <f t="shared" si="54"/>
        <v>35.416666666666664</v>
      </c>
      <c r="AM195" s="12">
        <f t="shared" si="55"/>
        <v>52.817743096190689</v>
      </c>
    </row>
    <row r="196" spans="1:39" x14ac:dyDescent="0.25">
      <c r="A196">
        <v>66430</v>
      </c>
      <c r="I196" s="13">
        <f t="shared" si="58"/>
        <v>1155.8</v>
      </c>
      <c r="J196" s="13">
        <f t="shared" si="58"/>
        <v>1166.49</v>
      </c>
      <c r="K196" s="13">
        <f t="shared" si="58"/>
        <v>1907.1100000000001</v>
      </c>
      <c r="L196" s="13">
        <f t="shared" si="58"/>
        <v>1526.4099999999999</v>
      </c>
      <c r="M196" s="13">
        <f t="shared" si="58"/>
        <v>1167.3999999999999</v>
      </c>
      <c r="N196" s="13">
        <f t="shared" si="58"/>
        <v>550.61</v>
      </c>
      <c r="O196" s="13">
        <f t="shared" si="58"/>
        <v>1432.9</v>
      </c>
      <c r="P196" s="13">
        <f t="shared" si="58"/>
        <v>1680.9899999999998</v>
      </c>
      <c r="Q196" s="13">
        <f t="shared" si="58"/>
        <v>43</v>
      </c>
      <c r="R196" s="13">
        <f t="shared" si="58"/>
        <v>56.389999999999993</v>
      </c>
      <c r="S196" s="13">
        <f t="shared" si="58"/>
        <v>205</v>
      </c>
      <c r="T196" s="13">
        <f t="shared" si="58"/>
        <v>55.010000000000005</v>
      </c>
      <c r="AA196" s="11">
        <f t="shared" si="47"/>
        <v>55.854344707478134</v>
      </c>
      <c r="AB196" s="11">
        <f t="shared" si="48"/>
        <v>86.01302482947419</v>
      </c>
      <c r="AC196" s="11">
        <f t="shared" si="49"/>
        <v>59.264643124091997</v>
      </c>
      <c r="AD196" s="11">
        <f t="shared" si="50"/>
        <v>51.152938688070144</v>
      </c>
      <c r="AE196" s="11">
        <f t="shared" si="51"/>
        <v>46.249730584093683</v>
      </c>
      <c r="AF196" s="11">
        <f t="shared" si="51"/>
        <v>110.26382664934862</v>
      </c>
      <c r="AG196" s="11">
        <f t="shared" si="52"/>
        <v>43.036266778328326</v>
      </c>
      <c r="AH196" s="11">
        <f t="shared" si="56"/>
        <v>42.70556898530161</v>
      </c>
      <c r="AI196" s="11">
        <f t="shared" si="53"/>
        <v>0.43151894669235713</v>
      </c>
      <c r="AJ196" s="11">
        <f t="shared" si="57"/>
        <v>14.062967772444974</v>
      </c>
      <c r="AK196" s="11">
        <f t="shared" si="57"/>
        <v>10.552954209444739</v>
      </c>
      <c r="AL196" s="11">
        <f t="shared" si="54"/>
        <v>35.852067300894788</v>
      </c>
      <c r="AM196" s="12">
        <f t="shared" si="55"/>
        <v>46.28665438130529</v>
      </c>
    </row>
    <row r="197" spans="1:39" x14ac:dyDescent="0.25">
      <c r="A197">
        <v>66435</v>
      </c>
      <c r="I197" s="13">
        <f t="shared" ref="I197:T212" si="59">IF(I145*100&gt;I37,I37,I145*100)</f>
        <v>10180</v>
      </c>
      <c r="J197" s="13">
        <f t="shared" si="59"/>
        <v>11070</v>
      </c>
      <c r="K197" s="13">
        <f t="shared" si="59"/>
        <v>10670</v>
      </c>
      <c r="L197" s="13">
        <f t="shared" si="59"/>
        <v>9980</v>
      </c>
      <c r="M197" s="13">
        <f t="shared" si="59"/>
        <v>10260</v>
      </c>
      <c r="N197" s="13">
        <f t="shared" si="59"/>
        <v>10860</v>
      </c>
      <c r="O197" s="13">
        <f t="shared" si="59"/>
        <v>10490</v>
      </c>
      <c r="P197" s="13">
        <f t="shared" si="59"/>
        <v>9580</v>
      </c>
      <c r="Q197" s="13">
        <f t="shared" si="59"/>
        <v>11170</v>
      </c>
      <c r="R197" s="13">
        <f t="shared" si="59"/>
        <v>11920</v>
      </c>
      <c r="S197" s="13">
        <f t="shared" si="59"/>
        <v>13640</v>
      </c>
      <c r="T197" s="13">
        <f t="shared" si="59"/>
        <v>12010</v>
      </c>
      <c r="AA197" s="11">
        <f t="shared" si="47"/>
        <v>29.363922513044766</v>
      </c>
      <c r="AB197" s="11">
        <f t="shared" si="48"/>
        <v>26.799156880457694</v>
      </c>
      <c r="AC197" s="11">
        <f t="shared" si="49"/>
        <v>32.449536939061382</v>
      </c>
      <c r="AD197" s="11">
        <f t="shared" si="50"/>
        <v>30.895123580494325</v>
      </c>
      <c r="AE197" s="11">
        <f t="shared" si="51"/>
        <v>30.392588400511436</v>
      </c>
      <c r="AF197" s="11">
        <f t="shared" si="51"/>
        <v>26.535178914433953</v>
      </c>
      <c r="AG197" s="11">
        <f t="shared" si="52"/>
        <v>26.480245736680438</v>
      </c>
      <c r="AH197" s="11">
        <f t="shared" si="56"/>
        <v>28.845937998069456</v>
      </c>
      <c r="AI197" s="11">
        <f t="shared" si="53"/>
        <v>31.831294141052421</v>
      </c>
      <c r="AJ197" s="11">
        <f t="shared" si="57"/>
        <v>38.969473912102188</v>
      </c>
      <c r="AK197" s="11">
        <f t="shared" si="57"/>
        <v>42.17513322612178</v>
      </c>
      <c r="AL197" s="11">
        <f t="shared" si="54"/>
        <v>32.010361735590713</v>
      </c>
      <c r="AM197" s="12">
        <f t="shared" si="55"/>
        <v>31.395662831468382</v>
      </c>
    </row>
    <row r="198" spans="1:39" x14ac:dyDescent="0.25">
      <c r="A198">
        <v>69060</v>
      </c>
      <c r="I198" s="13">
        <f t="shared" si="59"/>
        <v>8670</v>
      </c>
      <c r="J198" s="13">
        <f t="shared" si="59"/>
        <v>9340</v>
      </c>
      <c r="K198" s="13">
        <f t="shared" si="59"/>
        <v>6340</v>
      </c>
      <c r="L198" s="13">
        <f t="shared" si="59"/>
        <v>14060</v>
      </c>
      <c r="M198" s="13">
        <f t="shared" si="59"/>
        <v>14350</v>
      </c>
      <c r="N198" s="13">
        <f t="shared" si="59"/>
        <v>13860</v>
      </c>
      <c r="O198" s="13">
        <f t="shared" si="59"/>
        <v>13280.000000000002</v>
      </c>
      <c r="P198" s="13">
        <f t="shared" si="59"/>
        <v>14300</v>
      </c>
      <c r="Q198" s="13">
        <f t="shared" si="59"/>
        <v>12160</v>
      </c>
      <c r="R198" s="13">
        <f t="shared" si="59"/>
        <v>1330</v>
      </c>
      <c r="S198" s="13">
        <f t="shared" si="59"/>
        <v>1120</v>
      </c>
      <c r="T198" s="13">
        <f t="shared" si="59"/>
        <v>4160</v>
      </c>
      <c r="AA198" s="11">
        <f t="shared" si="47"/>
        <v>49.360667733253955</v>
      </c>
      <c r="AB198" s="11">
        <f t="shared" si="48"/>
        <v>23.316678562931241</v>
      </c>
      <c r="AC198" s="11">
        <f t="shared" si="49"/>
        <v>40.025779315491334</v>
      </c>
      <c r="AD198" s="11">
        <f t="shared" si="50"/>
        <v>48.601232811759132</v>
      </c>
      <c r="AE198" s="11">
        <f t="shared" si="51"/>
        <v>52.751863924169193</v>
      </c>
      <c r="AF198" s="11">
        <f t="shared" si="51"/>
        <v>43.445204735527319</v>
      </c>
      <c r="AG198" s="11">
        <f t="shared" si="52"/>
        <v>40.997322623828644</v>
      </c>
      <c r="AH198" s="11">
        <f t="shared" si="56"/>
        <v>42.70997819384916</v>
      </c>
      <c r="AI198" s="11">
        <f t="shared" si="53"/>
        <v>13.382637788343018</v>
      </c>
      <c r="AJ198" s="11">
        <f t="shared" si="57"/>
        <v>16.169455897809037</v>
      </c>
      <c r="AK198" s="11">
        <f t="shared" si="57"/>
        <v>19.201228878648234</v>
      </c>
      <c r="AL198" s="11">
        <f t="shared" si="54"/>
        <v>29.914529914529915</v>
      </c>
      <c r="AM198" s="12">
        <f t="shared" si="55"/>
        <v>34.989715031678351</v>
      </c>
    </row>
    <row r="199" spans="1:39" x14ac:dyDescent="0.25">
      <c r="A199">
        <v>69914</v>
      </c>
      <c r="I199" s="13">
        <f t="shared" si="59"/>
        <v>3800</v>
      </c>
      <c r="J199" s="13">
        <f t="shared" si="59"/>
        <v>4660</v>
      </c>
      <c r="K199" s="13">
        <f t="shared" si="59"/>
        <v>4830</v>
      </c>
      <c r="L199" s="13">
        <f t="shared" si="59"/>
        <v>6040</v>
      </c>
      <c r="M199" s="13">
        <f t="shared" si="59"/>
        <v>5790</v>
      </c>
      <c r="N199" s="13">
        <f t="shared" si="59"/>
        <v>6500</v>
      </c>
      <c r="O199" s="13">
        <f t="shared" si="59"/>
        <v>6200</v>
      </c>
      <c r="P199" s="13">
        <f t="shared" si="59"/>
        <v>4830</v>
      </c>
      <c r="Q199" s="13">
        <f t="shared" si="59"/>
        <v>320</v>
      </c>
      <c r="R199" s="13">
        <f t="shared" si="59"/>
        <v>160</v>
      </c>
      <c r="S199" s="13">
        <f t="shared" si="59"/>
        <v>160</v>
      </c>
      <c r="T199" s="13">
        <f t="shared" si="59"/>
        <v>240</v>
      </c>
      <c r="AA199" s="11">
        <f t="shared" si="47"/>
        <v>26.032823995472551</v>
      </c>
      <c r="AB199" s="11">
        <f t="shared" si="48"/>
        <v>16.213638531235098</v>
      </c>
      <c r="AC199" s="11">
        <f t="shared" si="49"/>
        <v>20.703933747412009</v>
      </c>
      <c r="AD199" s="11">
        <f t="shared" si="50"/>
        <v>22.272153894670453</v>
      </c>
      <c r="AE199" s="11">
        <f t="shared" si="51"/>
        <v>31.756643824168478</v>
      </c>
      <c r="AF199" s="11">
        <f t="shared" si="51"/>
        <v>38.544251447477251</v>
      </c>
      <c r="AG199" s="11">
        <f t="shared" si="52"/>
        <v>44.086021505376344</v>
      </c>
      <c r="AH199" s="11">
        <f t="shared" si="56"/>
        <v>19.145573142768097</v>
      </c>
      <c r="AI199" s="11">
        <f t="shared" si="53"/>
        <v>3.5555555555555554</v>
      </c>
      <c r="AJ199" s="11">
        <f t="shared" si="57"/>
        <v>2.9459419649432905</v>
      </c>
      <c r="AK199" s="11">
        <f t="shared" si="57"/>
        <v>1.6801075268817203</v>
      </c>
      <c r="AL199" s="11">
        <f t="shared" si="54"/>
        <v>2.4330900243309004</v>
      </c>
      <c r="AM199" s="12">
        <f t="shared" si="55"/>
        <v>19.114144596690981</v>
      </c>
    </row>
    <row r="200" spans="1:39" x14ac:dyDescent="0.25">
      <c r="A200">
        <v>71421</v>
      </c>
      <c r="I200" s="13">
        <f t="shared" si="59"/>
        <v>2300</v>
      </c>
      <c r="J200" s="13">
        <f t="shared" si="59"/>
        <v>2540</v>
      </c>
      <c r="K200" s="13">
        <f t="shared" si="59"/>
        <v>2270</v>
      </c>
      <c r="L200" s="13">
        <f t="shared" si="59"/>
        <v>1540</v>
      </c>
      <c r="M200" s="13">
        <f t="shared" si="59"/>
        <v>2500</v>
      </c>
      <c r="N200" s="13">
        <f t="shared" si="59"/>
        <v>2850</v>
      </c>
      <c r="O200" s="13">
        <f t="shared" si="59"/>
        <v>2370</v>
      </c>
      <c r="P200" s="13">
        <f t="shared" si="59"/>
        <v>4630</v>
      </c>
      <c r="Q200" s="13">
        <f t="shared" si="59"/>
        <v>3070</v>
      </c>
      <c r="R200" s="13">
        <f t="shared" si="59"/>
        <v>2060</v>
      </c>
      <c r="S200" s="13">
        <f t="shared" si="59"/>
        <v>1270</v>
      </c>
      <c r="T200" s="13">
        <f t="shared" si="59"/>
        <v>1540</v>
      </c>
      <c r="AA200" s="11">
        <f t="shared" si="47"/>
        <v>16.830294530154276</v>
      </c>
      <c r="AB200" s="11">
        <f t="shared" si="48"/>
        <v>24.606299212598426</v>
      </c>
      <c r="AC200" s="11">
        <f t="shared" si="49"/>
        <v>23.802756856615037</v>
      </c>
      <c r="AD200" s="11">
        <f t="shared" si="50"/>
        <v>38.265306122448976</v>
      </c>
      <c r="AE200" s="11">
        <f t="shared" si="51"/>
        <v>27.419354838709676</v>
      </c>
      <c r="AF200" s="11">
        <f t="shared" si="51"/>
        <v>47.538200339558571</v>
      </c>
      <c r="AG200" s="11">
        <f t="shared" si="52"/>
        <v>58.720112517580873</v>
      </c>
      <c r="AH200" s="11">
        <f t="shared" si="56"/>
        <v>27.34619940082213</v>
      </c>
      <c r="AI200" s="11">
        <f t="shared" si="53"/>
        <v>14.386536373507058</v>
      </c>
      <c r="AJ200" s="11">
        <f t="shared" si="57"/>
        <v>28.1866583150642</v>
      </c>
      <c r="AK200" s="11">
        <f t="shared" si="57"/>
        <v>20.320040640081281</v>
      </c>
      <c r="AL200" s="11">
        <f t="shared" si="54"/>
        <v>15.151515151515152</v>
      </c>
      <c r="AM200" s="12">
        <f t="shared" si="55"/>
        <v>28.547772858221308</v>
      </c>
    </row>
    <row r="201" spans="1:39" x14ac:dyDescent="0.25">
      <c r="A201">
        <v>72705</v>
      </c>
      <c r="I201" s="13">
        <f t="shared" si="59"/>
        <v>6200</v>
      </c>
      <c r="J201" s="13">
        <f t="shared" si="59"/>
        <v>6310</v>
      </c>
      <c r="K201" s="13">
        <f t="shared" si="59"/>
        <v>4300</v>
      </c>
      <c r="L201" s="13">
        <f t="shared" si="59"/>
        <v>3929.9999999999995</v>
      </c>
      <c r="M201" s="13">
        <f t="shared" si="59"/>
        <v>3990</v>
      </c>
      <c r="N201" s="13">
        <f t="shared" si="59"/>
        <v>3779.9999999999995</v>
      </c>
      <c r="O201" s="13">
        <f t="shared" si="59"/>
        <v>3970.0000000000005</v>
      </c>
      <c r="P201" s="13">
        <f t="shared" si="59"/>
        <v>5060</v>
      </c>
      <c r="Q201" s="13">
        <f t="shared" si="59"/>
        <v>7780</v>
      </c>
      <c r="R201" s="13">
        <f t="shared" si="59"/>
        <v>819.99999999999989</v>
      </c>
      <c r="S201" s="13">
        <f t="shared" si="59"/>
        <v>2893</v>
      </c>
      <c r="T201" s="13">
        <f t="shared" si="59"/>
        <v>3240</v>
      </c>
      <c r="AA201" s="11">
        <f t="shared" si="47"/>
        <v>23.354578563995837</v>
      </c>
      <c r="AB201" s="11">
        <f t="shared" si="48"/>
        <v>35.35833773551682</v>
      </c>
      <c r="AC201" s="11">
        <f t="shared" si="49"/>
        <v>32.601900475118782</v>
      </c>
      <c r="AD201" s="11">
        <f t="shared" si="50"/>
        <v>31.995940869986672</v>
      </c>
      <c r="AE201" s="11">
        <f t="shared" si="51"/>
        <v>33.50782871156386</v>
      </c>
      <c r="AF201" s="11">
        <f t="shared" si="51"/>
        <v>44.017039312738241</v>
      </c>
      <c r="AG201" s="11">
        <f t="shared" si="52"/>
        <v>61.2790372236216</v>
      </c>
      <c r="AH201" s="11">
        <f t="shared" si="56"/>
        <v>78.963725615198257</v>
      </c>
      <c r="AI201" s="11">
        <f t="shared" si="53"/>
        <v>24.223436161096828</v>
      </c>
      <c r="AJ201" s="11">
        <f t="shared" si="57"/>
        <v>16.620771046420142</v>
      </c>
      <c r="AK201" s="11">
        <f t="shared" si="57"/>
        <v>10.09984639016897</v>
      </c>
      <c r="AL201" s="11">
        <f t="shared" si="54"/>
        <v>51.281721536351164</v>
      </c>
      <c r="AM201" s="12">
        <f t="shared" si="55"/>
        <v>36.942013636814757</v>
      </c>
    </row>
    <row r="202" spans="1:39" x14ac:dyDescent="0.25">
      <c r="A202">
        <v>74683</v>
      </c>
      <c r="I202" s="13">
        <f t="shared" si="59"/>
        <v>60</v>
      </c>
      <c r="J202" s="13">
        <f t="shared" si="59"/>
        <v>60</v>
      </c>
      <c r="K202" s="13">
        <f t="shared" si="59"/>
        <v>130</v>
      </c>
      <c r="L202" s="13">
        <f t="shared" si="59"/>
        <v>160</v>
      </c>
      <c r="M202" s="13">
        <f t="shared" si="59"/>
        <v>60</v>
      </c>
      <c r="N202" s="13">
        <f t="shared" si="59"/>
        <v>60</v>
      </c>
      <c r="O202" s="13">
        <f t="shared" si="59"/>
        <v>60</v>
      </c>
      <c r="P202" s="13">
        <f t="shared" si="59"/>
        <v>260</v>
      </c>
      <c r="Q202" s="13">
        <f t="shared" si="59"/>
        <v>160</v>
      </c>
      <c r="R202" s="13">
        <f t="shared" si="59"/>
        <v>670</v>
      </c>
      <c r="S202" s="13">
        <f t="shared" si="59"/>
        <v>2400</v>
      </c>
      <c r="T202" s="13">
        <f t="shared" si="59"/>
        <v>3779.9999999999995</v>
      </c>
      <c r="AA202" s="11">
        <f t="shared" si="47"/>
        <v>35.842293906810035</v>
      </c>
      <c r="AB202" s="11">
        <f t="shared" si="48"/>
        <v>37.037037037037038</v>
      </c>
      <c r="AC202" s="11">
        <f t="shared" si="49"/>
        <v>24.813895781637715</v>
      </c>
      <c r="AD202" s="11">
        <f t="shared" si="50"/>
        <v>14.88095238095238</v>
      </c>
      <c r="AE202" s="11">
        <f t="shared" si="51"/>
        <v>35.842293906810035</v>
      </c>
      <c r="AF202" s="11">
        <f t="shared" si="51"/>
        <v>53.763440860215056</v>
      </c>
      <c r="AG202" s="11">
        <f t="shared" si="52"/>
        <v>55.555555555555557</v>
      </c>
      <c r="AH202" s="11">
        <f t="shared" si="56"/>
        <v>28.949545078577334</v>
      </c>
      <c r="AI202" s="11">
        <f t="shared" si="53"/>
        <v>62.5</v>
      </c>
      <c r="AJ202" s="11">
        <f t="shared" si="57"/>
        <v>14.443909484833895</v>
      </c>
      <c r="AK202" s="11">
        <f t="shared" si="57"/>
        <v>9.1124476034262809</v>
      </c>
      <c r="AL202" s="11">
        <f t="shared" si="54"/>
        <v>56.731334509112294</v>
      </c>
      <c r="AM202" s="12">
        <f t="shared" si="55"/>
        <v>35.789392175413965</v>
      </c>
    </row>
    <row r="203" spans="1:39" x14ac:dyDescent="0.25">
      <c r="A203">
        <v>78457</v>
      </c>
      <c r="I203" s="13">
        <f t="shared" si="59"/>
        <v>4460</v>
      </c>
      <c r="J203" s="13">
        <f t="shared" si="59"/>
        <v>3820.0000000000005</v>
      </c>
      <c r="K203" s="13">
        <f t="shared" si="59"/>
        <v>2350</v>
      </c>
      <c r="L203" s="13">
        <f t="shared" si="59"/>
        <v>3260</v>
      </c>
      <c r="M203" s="13">
        <f t="shared" si="59"/>
        <v>3310</v>
      </c>
      <c r="N203" s="13">
        <f t="shared" si="59"/>
        <v>2760</v>
      </c>
      <c r="O203" s="13">
        <f t="shared" si="59"/>
        <v>4250</v>
      </c>
      <c r="P203" s="13">
        <f t="shared" si="59"/>
        <v>4820</v>
      </c>
      <c r="Q203" s="13">
        <f t="shared" si="59"/>
        <v>4540</v>
      </c>
      <c r="R203" s="13">
        <f t="shared" si="59"/>
        <v>2180</v>
      </c>
      <c r="S203" s="13">
        <f t="shared" si="59"/>
        <v>3360</v>
      </c>
      <c r="T203" s="13">
        <f t="shared" si="59"/>
        <v>2950</v>
      </c>
      <c r="AA203" s="11">
        <f t="shared" si="47"/>
        <v>39.056849414147258</v>
      </c>
      <c r="AB203" s="11">
        <f t="shared" si="48"/>
        <v>27.050610820244323</v>
      </c>
      <c r="AC203" s="11">
        <f t="shared" si="49"/>
        <v>37.062457103637612</v>
      </c>
      <c r="AD203" s="11">
        <f t="shared" si="50"/>
        <v>51.48992112182296</v>
      </c>
      <c r="AE203" s="11">
        <f t="shared" si="51"/>
        <v>47.753630250462912</v>
      </c>
      <c r="AF203" s="11">
        <f t="shared" si="51"/>
        <v>47.919588592800373</v>
      </c>
      <c r="AG203" s="11">
        <f t="shared" si="52"/>
        <v>43.921568627450981</v>
      </c>
      <c r="AH203" s="11">
        <f t="shared" si="56"/>
        <v>34.1319769776469</v>
      </c>
      <c r="AI203" s="11">
        <f t="shared" si="53"/>
        <v>22.760646108663728</v>
      </c>
      <c r="AJ203" s="11">
        <f t="shared" si="57"/>
        <v>38.472920982539208</v>
      </c>
      <c r="AK203" s="11">
        <f t="shared" si="57"/>
        <v>56.643625192012287</v>
      </c>
      <c r="AL203" s="11">
        <f t="shared" si="54"/>
        <v>39.548022598870055</v>
      </c>
      <c r="AM203" s="12">
        <f t="shared" si="55"/>
        <v>40.484318149191544</v>
      </c>
    </row>
    <row r="204" spans="1:39" x14ac:dyDescent="0.25">
      <c r="A204">
        <v>80557</v>
      </c>
      <c r="I204" s="13">
        <f t="shared" si="59"/>
        <v>840</v>
      </c>
      <c r="J204" s="13">
        <f t="shared" si="59"/>
        <v>2350</v>
      </c>
      <c r="K204" s="13">
        <f t="shared" si="59"/>
        <v>4029.9999999999995</v>
      </c>
      <c r="L204" s="13">
        <f t="shared" si="59"/>
        <v>4170</v>
      </c>
      <c r="M204" s="13">
        <f t="shared" si="59"/>
        <v>4150</v>
      </c>
      <c r="N204" s="13">
        <f t="shared" si="59"/>
        <v>3670.0000000000005</v>
      </c>
      <c r="O204" s="13">
        <f t="shared" si="59"/>
        <v>3700</v>
      </c>
      <c r="P204" s="13">
        <f t="shared" si="59"/>
        <v>2830</v>
      </c>
      <c r="Q204" s="13">
        <f t="shared" si="59"/>
        <v>1080</v>
      </c>
      <c r="R204" s="13">
        <f t="shared" si="59"/>
        <v>540</v>
      </c>
      <c r="S204" s="13">
        <f t="shared" si="59"/>
        <v>300</v>
      </c>
      <c r="T204" s="13">
        <f t="shared" si="59"/>
        <v>420</v>
      </c>
      <c r="AA204" s="11">
        <f t="shared" si="47"/>
        <v>5.7603686635944698</v>
      </c>
      <c r="AB204" s="11">
        <f t="shared" si="48"/>
        <v>20.921985815602838</v>
      </c>
      <c r="AC204" s="11">
        <f t="shared" si="49"/>
        <v>54.630593132154011</v>
      </c>
      <c r="AD204" s="11">
        <f t="shared" si="50"/>
        <v>83.718739294278862</v>
      </c>
      <c r="AE204" s="11">
        <f t="shared" si="51"/>
        <v>63.155849203264673</v>
      </c>
      <c r="AF204" s="11">
        <f t="shared" si="51"/>
        <v>75.591104860683828</v>
      </c>
      <c r="AG204" s="11">
        <f t="shared" si="52"/>
        <v>70.49549549549549</v>
      </c>
      <c r="AH204" s="11">
        <f t="shared" si="56"/>
        <v>28.496523424142254</v>
      </c>
      <c r="AI204" s="11">
        <f t="shared" si="53"/>
        <v>5.7251908396946565</v>
      </c>
      <c r="AJ204" s="11">
        <f t="shared" si="57"/>
        <v>8.4396099024756186</v>
      </c>
      <c r="AK204" s="11">
        <f t="shared" si="57"/>
        <v>11.200716845878135</v>
      </c>
      <c r="AL204" s="11">
        <f t="shared" si="54"/>
        <v>8.215962441314554</v>
      </c>
      <c r="AM204" s="12">
        <f t="shared" si="55"/>
        <v>36.362678326548284</v>
      </c>
    </row>
    <row r="205" spans="1:39" x14ac:dyDescent="0.25">
      <c r="A205">
        <v>81757</v>
      </c>
      <c r="I205" s="13">
        <f t="shared" si="59"/>
        <v>3650</v>
      </c>
      <c r="J205" s="13">
        <f t="shared" si="59"/>
        <v>3800</v>
      </c>
      <c r="K205" s="13">
        <f t="shared" si="59"/>
        <v>3370.0000000000005</v>
      </c>
      <c r="L205" s="13">
        <f t="shared" si="59"/>
        <v>3900</v>
      </c>
      <c r="M205" s="13">
        <f t="shared" si="59"/>
        <v>3860</v>
      </c>
      <c r="N205" s="13">
        <f t="shared" si="59"/>
        <v>5360</v>
      </c>
      <c r="O205" s="13">
        <f t="shared" si="59"/>
        <v>6300</v>
      </c>
      <c r="P205" s="13">
        <f t="shared" si="59"/>
        <v>4900</v>
      </c>
      <c r="Q205" s="13">
        <f t="shared" si="59"/>
        <v>4080</v>
      </c>
      <c r="R205" s="13">
        <f t="shared" si="59"/>
        <v>240</v>
      </c>
      <c r="S205" s="13">
        <f t="shared" si="59"/>
        <v>240</v>
      </c>
      <c r="T205" s="13">
        <f t="shared" si="59"/>
        <v>120</v>
      </c>
      <c r="AA205" s="11">
        <f t="shared" si="47"/>
        <v>73.353954927087941</v>
      </c>
      <c r="AB205" s="11">
        <f t="shared" si="48"/>
        <v>73.684210526315795</v>
      </c>
      <c r="AC205" s="11">
        <f t="shared" si="49"/>
        <v>70.355125873456487</v>
      </c>
      <c r="AD205" s="11">
        <f t="shared" si="50"/>
        <v>72.34432234432235</v>
      </c>
      <c r="AE205" s="11">
        <f t="shared" si="51"/>
        <v>72.288149757646664</v>
      </c>
      <c r="AF205" s="11">
        <f t="shared" si="51"/>
        <v>52.660086663456909</v>
      </c>
      <c r="AG205" s="11">
        <f t="shared" si="52"/>
        <v>50.264550264550266</v>
      </c>
      <c r="AH205" s="11">
        <f t="shared" si="56"/>
        <v>64.845292955892035</v>
      </c>
      <c r="AI205" s="11">
        <f t="shared" si="53"/>
        <v>12.648809523809526</v>
      </c>
      <c r="AJ205" s="11">
        <f t="shared" si="57"/>
        <v>8.9605734767025087</v>
      </c>
      <c r="AK205" s="11">
        <f t="shared" si="57"/>
        <v>3.6656891495601167</v>
      </c>
      <c r="AL205" s="11">
        <f t="shared" si="54"/>
        <v>2.109704641350211</v>
      </c>
      <c r="AM205" s="12">
        <f t="shared" si="55"/>
        <v>46.431705842012555</v>
      </c>
    </row>
    <row r="206" spans="1:39" x14ac:dyDescent="0.25">
      <c r="A206">
        <v>83947</v>
      </c>
      <c r="I206" s="13">
        <f t="shared" si="59"/>
        <v>5600</v>
      </c>
      <c r="J206" s="13">
        <f t="shared" si="59"/>
        <v>4360</v>
      </c>
      <c r="K206" s="13">
        <f t="shared" si="59"/>
        <v>4700</v>
      </c>
      <c r="L206" s="13">
        <f t="shared" si="59"/>
        <v>6709.9999999999991</v>
      </c>
      <c r="M206" s="13">
        <f t="shared" si="59"/>
        <v>7759.9999999999991</v>
      </c>
      <c r="N206" s="13">
        <f t="shared" si="59"/>
        <v>7200</v>
      </c>
      <c r="O206" s="13">
        <f t="shared" si="59"/>
        <v>7200</v>
      </c>
      <c r="P206" s="13">
        <f t="shared" si="59"/>
        <v>7140.0000000000009</v>
      </c>
      <c r="Q206" s="13">
        <f t="shared" si="59"/>
        <v>800</v>
      </c>
      <c r="R206" s="13">
        <f t="shared" si="59"/>
        <v>240</v>
      </c>
      <c r="S206" s="13">
        <f t="shared" si="59"/>
        <v>6190</v>
      </c>
      <c r="T206" s="13">
        <f t="shared" si="59"/>
        <v>7090.0000000000009</v>
      </c>
      <c r="AA206" s="11">
        <f t="shared" si="47"/>
        <v>33.986175115207374</v>
      </c>
      <c r="AB206" s="11">
        <f t="shared" si="48"/>
        <v>32.49235474006116</v>
      </c>
      <c r="AC206" s="11">
        <f t="shared" si="49"/>
        <v>37.062457103637612</v>
      </c>
      <c r="AD206" s="11">
        <f t="shared" si="50"/>
        <v>82.233340430061745</v>
      </c>
      <c r="AE206" s="11">
        <f t="shared" si="51"/>
        <v>73.16262055204524</v>
      </c>
      <c r="AF206" s="11">
        <f t="shared" si="51"/>
        <v>76.836917562724011</v>
      </c>
      <c r="AG206" s="11">
        <f t="shared" si="52"/>
        <v>68.518518518518519</v>
      </c>
      <c r="AH206" s="11">
        <f t="shared" si="56"/>
        <v>43.598084395048339</v>
      </c>
      <c r="AI206" s="11">
        <f t="shared" si="53"/>
        <v>33.333333333333336</v>
      </c>
      <c r="AJ206" s="11">
        <f t="shared" si="57"/>
        <v>40.322580645161295</v>
      </c>
      <c r="AK206" s="11">
        <f t="shared" si="57"/>
        <v>15.373391005263432</v>
      </c>
      <c r="AL206" s="11">
        <f t="shared" si="54"/>
        <v>39.492242595204509</v>
      </c>
      <c r="AM206" s="12">
        <f t="shared" si="55"/>
        <v>48.034334666355555</v>
      </c>
    </row>
    <row r="207" spans="1:39" x14ac:dyDescent="0.25">
      <c r="A207">
        <v>84081</v>
      </c>
      <c r="I207" s="13">
        <f t="shared" si="59"/>
        <v>7559.9999999999991</v>
      </c>
      <c r="J207" s="13">
        <f t="shared" si="59"/>
        <v>2660</v>
      </c>
      <c r="K207" s="13">
        <f t="shared" si="59"/>
        <v>4670</v>
      </c>
      <c r="L207" s="13">
        <f t="shared" si="59"/>
        <v>5590</v>
      </c>
      <c r="M207" s="13">
        <f t="shared" si="59"/>
        <v>5590</v>
      </c>
      <c r="N207" s="13">
        <f t="shared" si="59"/>
        <v>5090</v>
      </c>
      <c r="O207" s="13">
        <f t="shared" si="59"/>
        <v>4510</v>
      </c>
      <c r="P207" s="13">
        <f t="shared" si="59"/>
        <v>5400</v>
      </c>
      <c r="Q207" s="13">
        <f t="shared" si="59"/>
        <v>540</v>
      </c>
      <c r="R207" s="13">
        <f t="shared" si="59"/>
        <v>300</v>
      </c>
      <c r="S207" s="13">
        <f t="shared" si="59"/>
        <v>100</v>
      </c>
      <c r="T207" s="13">
        <f t="shared" si="59"/>
        <v>3300</v>
      </c>
      <c r="AA207" s="11">
        <f t="shared" si="47"/>
        <v>29.868578255675033</v>
      </c>
      <c r="AB207" s="11">
        <f t="shared" si="48"/>
        <v>21.616541353383457</v>
      </c>
      <c r="AC207" s="11">
        <f t="shared" si="49"/>
        <v>20.377149962008701</v>
      </c>
      <c r="AD207" s="11">
        <f t="shared" si="50"/>
        <v>23.319703552261693</v>
      </c>
      <c r="AE207" s="11">
        <f t="shared" si="51"/>
        <v>26.400830976975016</v>
      </c>
      <c r="AF207" s="11">
        <f t="shared" si="51"/>
        <v>31.846124595982001</v>
      </c>
      <c r="AG207" s="11">
        <f t="shared" si="52"/>
        <v>18.107908351810792</v>
      </c>
      <c r="AH207" s="11">
        <f t="shared" si="56"/>
        <v>44.802867383512542</v>
      </c>
      <c r="AI207" s="11">
        <f t="shared" si="53"/>
        <v>3.5545023696682461</v>
      </c>
      <c r="AJ207" s="11">
        <f t="shared" si="57"/>
        <v>8.400537634408602</v>
      </c>
      <c r="AK207" s="11">
        <f t="shared" si="57"/>
        <v>40.322580645161288</v>
      </c>
      <c r="AL207" s="11">
        <f t="shared" si="54"/>
        <v>12.320788530465949</v>
      </c>
      <c r="AM207" s="12">
        <f t="shared" si="55"/>
        <v>23.411509467609445</v>
      </c>
    </row>
    <row r="208" spans="1:39" x14ac:dyDescent="0.25">
      <c r="A208">
        <v>87585</v>
      </c>
      <c r="I208" s="13">
        <f t="shared" si="59"/>
        <v>6859.9999999999991</v>
      </c>
      <c r="J208" s="13">
        <f t="shared" si="59"/>
        <v>6040</v>
      </c>
      <c r="K208" s="13">
        <f t="shared" si="59"/>
        <v>6120</v>
      </c>
      <c r="L208" s="13">
        <f t="shared" si="59"/>
        <v>6420</v>
      </c>
      <c r="M208" s="13">
        <f t="shared" si="59"/>
        <v>6180</v>
      </c>
      <c r="N208" s="13">
        <f t="shared" si="59"/>
        <v>6590.0000000000009</v>
      </c>
      <c r="O208" s="13">
        <f t="shared" si="59"/>
        <v>8630</v>
      </c>
      <c r="P208" s="13">
        <f t="shared" si="59"/>
        <v>8480</v>
      </c>
      <c r="Q208" s="13">
        <f t="shared" si="59"/>
        <v>720</v>
      </c>
      <c r="R208" s="13">
        <f t="shared" si="59"/>
        <v>600</v>
      </c>
      <c r="S208" s="13">
        <f t="shared" si="59"/>
        <v>950</v>
      </c>
      <c r="T208" s="13">
        <f t="shared" si="59"/>
        <v>360</v>
      </c>
      <c r="AA208" s="11">
        <f t="shared" si="47"/>
        <v>55.252515752844921</v>
      </c>
      <c r="AB208" s="11">
        <f t="shared" si="48"/>
        <v>41.114790286975719</v>
      </c>
      <c r="AC208" s="11">
        <f t="shared" si="49"/>
        <v>33.206831119544589</v>
      </c>
      <c r="AD208" s="11">
        <f t="shared" si="50"/>
        <v>36.715620827770358</v>
      </c>
      <c r="AE208" s="11">
        <f t="shared" si="51"/>
        <v>39.409124125691619</v>
      </c>
      <c r="AF208" s="11">
        <f t="shared" si="51"/>
        <v>64.614029076313074</v>
      </c>
      <c r="AG208" s="11">
        <f t="shared" si="52"/>
        <v>69.524913093858629</v>
      </c>
      <c r="AH208" s="11">
        <f t="shared" si="56"/>
        <v>44.506999391357276</v>
      </c>
      <c r="AI208" s="11">
        <f t="shared" si="53"/>
        <v>5.5865921787709505</v>
      </c>
      <c r="AJ208" s="11">
        <f t="shared" si="57"/>
        <v>8.8621056362991855</v>
      </c>
      <c r="AK208" s="11">
        <f t="shared" si="57"/>
        <v>25.466893039049236</v>
      </c>
      <c r="AL208" s="11">
        <f t="shared" si="54"/>
        <v>27.777777777777779</v>
      </c>
      <c r="AM208" s="12">
        <f t="shared" si="55"/>
        <v>37.669849358854449</v>
      </c>
    </row>
    <row r="209" spans="1:39" x14ac:dyDescent="0.25">
      <c r="A209">
        <v>87941</v>
      </c>
      <c r="I209" s="13">
        <f t="shared" si="59"/>
        <v>5530</v>
      </c>
      <c r="J209" s="13">
        <f t="shared" si="59"/>
        <v>7170</v>
      </c>
      <c r="K209" s="13">
        <f t="shared" si="59"/>
        <v>3650</v>
      </c>
      <c r="L209" s="13">
        <f t="shared" si="59"/>
        <v>3430</v>
      </c>
      <c r="M209" s="13">
        <f t="shared" si="59"/>
        <v>3600</v>
      </c>
      <c r="N209" s="13">
        <f t="shared" si="59"/>
        <v>3560</v>
      </c>
      <c r="O209" s="13">
        <f t="shared" si="59"/>
        <v>3570.0000000000005</v>
      </c>
      <c r="P209" s="13">
        <f t="shared" si="59"/>
        <v>5960</v>
      </c>
      <c r="Q209" s="13">
        <f t="shared" si="59"/>
        <v>6060</v>
      </c>
      <c r="R209" s="13">
        <f t="shared" si="59"/>
        <v>6680</v>
      </c>
      <c r="S209" s="13">
        <f t="shared" si="59"/>
        <v>7400</v>
      </c>
      <c r="T209" s="13">
        <f t="shared" si="59"/>
        <v>7459.9999999999991</v>
      </c>
      <c r="AA209" s="11">
        <f t="shared" si="47"/>
        <v>38.895856423418699</v>
      </c>
      <c r="AB209" s="11">
        <f t="shared" si="48"/>
        <v>23.742832790949947</v>
      </c>
      <c r="AC209" s="11">
        <f t="shared" si="49"/>
        <v>14.821770511120931</v>
      </c>
      <c r="AD209" s="11">
        <f t="shared" si="50"/>
        <v>14.500473484848484</v>
      </c>
      <c r="AE209" s="11">
        <f t="shared" si="51"/>
        <v>14.389187574671446</v>
      </c>
      <c r="AF209" s="11">
        <f t="shared" si="51"/>
        <v>15.15494744472635</v>
      </c>
      <c r="AG209" s="11">
        <f t="shared" si="52"/>
        <v>17.84158107687519</v>
      </c>
      <c r="AH209" s="11">
        <f t="shared" si="56"/>
        <v>16.248556686151403</v>
      </c>
      <c r="AI209" s="11">
        <f t="shared" si="53"/>
        <v>40.729281261459477</v>
      </c>
      <c r="AJ209" s="11">
        <f t="shared" si="57"/>
        <v>33.704767883587664</v>
      </c>
      <c r="AK209" s="11">
        <f t="shared" si="57"/>
        <v>53.156785818076138</v>
      </c>
      <c r="AL209" s="11">
        <f t="shared" si="54"/>
        <v>55.093833780160864</v>
      </c>
      <c r="AM209" s="12">
        <f t="shared" si="55"/>
        <v>28.189989561337217</v>
      </c>
    </row>
    <row r="210" spans="1:39" x14ac:dyDescent="0.25">
      <c r="A210">
        <v>88327</v>
      </c>
      <c r="I210" s="13">
        <f t="shared" si="59"/>
        <v>1300</v>
      </c>
      <c r="J210" s="13">
        <f t="shared" si="59"/>
        <v>4500</v>
      </c>
      <c r="K210" s="13">
        <f t="shared" si="59"/>
        <v>4800</v>
      </c>
      <c r="L210" s="13">
        <f t="shared" si="59"/>
        <v>4900</v>
      </c>
      <c r="M210" s="13">
        <f t="shared" si="59"/>
        <v>4900</v>
      </c>
      <c r="N210" s="13">
        <f t="shared" si="59"/>
        <v>5120</v>
      </c>
      <c r="O210" s="13">
        <f t="shared" si="59"/>
        <v>3829.9999999999995</v>
      </c>
      <c r="P210" s="13">
        <f t="shared" si="59"/>
        <v>960</v>
      </c>
      <c r="Q210" s="13">
        <f t="shared" si="59"/>
        <v>1280</v>
      </c>
      <c r="R210" s="13">
        <f t="shared" si="59"/>
        <v>1520</v>
      </c>
      <c r="S210" s="13">
        <f t="shared" si="59"/>
        <v>540</v>
      </c>
      <c r="T210" s="13">
        <f t="shared" si="59"/>
        <v>700</v>
      </c>
      <c r="AA210" s="11">
        <f t="shared" si="47"/>
        <v>18.196856906534325</v>
      </c>
      <c r="AB210" s="11">
        <f t="shared" si="48"/>
        <v>14.074074074074074</v>
      </c>
      <c r="AC210" s="11">
        <f t="shared" si="49"/>
        <v>20.609318996415769</v>
      </c>
      <c r="AD210" s="11">
        <f t="shared" si="50"/>
        <v>26.724975704567541</v>
      </c>
      <c r="AE210" s="11">
        <f t="shared" si="51"/>
        <v>26.991441737985518</v>
      </c>
      <c r="AF210" s="11">
        <f t="shared" si="51"/>
        <v>20.37130376344086</v>
      </c>
      <c r="AG210" s="11">
        <f t="shared" si="52"/>
        <v>14.505366985784743</v>
      </c>
      <c r="AH210" s="11">
        <f t="shared" si="56"/>
        <v>8.2186151633449764</v>
      </c>
      <c r="AI210" s="11">
        <f t="shared" si="53"/>
        <v>9.4062316284538525</v>
      </c>
      <c r="AJ210" s="11">
        <f t="shared" si="57"/>
        <v>11.809310709180185</v>
      </c>
      <c r="AK210" s="11">
        <f t="shared" si="57"/>
        <v>15.929908403026682</v>
      </c>
      <c r="AL210" s="11">
        <f t="shared" si="54"/>
        <v>22.222222222222221</v>
      </c>
      <c r="AM210" s="12">
        <f t="shared" si="55"/>
        <v>17.421635524585895</v>
      </c>
    </row>
    <row r="211" spans="1:39" x14ac:dyDescent="0.25">
      <c r="A211">
        <v>89309</v>
      </c>
      <c r="I211" s="13">
        <f t="shared" si="59"/>
        <v>6480</v>
      </c>
      <c r="J211" s="13">
        <f t="shared" si="59"/>
        <v>3600</v>
      </c>
      <c r="K211" s="13">
        <f t="shared" si="59"/>
        <v>4590</v>
      </c>
      <c r="L211" s="13">
        <f t="shared" si="59"/>
        <v>3060</v>
      </c>
      <c r="M211" s="13">
        <f t="shared" si="59"/>
        <v>3130</v>
      </c>
      <c r="N211" s="13">
        <f t="shared" si="59"/>
        <v>3650</v>
      </c>
      <c r="O211" s="13">
        <f t="shared" si="59"/>
        <v>10440</v>
      </c>
      <c r="P211" s="13">
        <f t="shared" si="59"/>
        <v>10940</v>
      </c>
      <c r="Q211" s="13">
        <f t="shared" si="59"/>
        <v>7020</v>
      </c>
      <c r="R211" s="13">
        <f t="shared" si="59"/>
        <v>340</v>
      </c>
      <c r="S211" s="13">
        <f t="shared" si="59"/>
        <v>1980</v>
      </c>
      <c r="T211" s="13">
        <f t="shared" si="59"/>
        <v>5620</v>
      </c>
      <c r="AA211" s="11">
        <f t="shared" si="47"/>
        <v>22.774790919952213</v>
      </c>
      <c r="AB211" s="11">
        <f t="shared" si="48"/>
        <v>34.027777777777779</v>
      </c>
      <c r="AC211" s="11">
        <f t="shared" si="49"/>
        <v>23.192072527935906</v>
      </c>
      <c r="AD211" s="11">
        <f t="shared" si="50"/>
        <v>34.138655462184872</v>
      </c>
      <c r="AE211" s="11">
        <f t="shared" si="51"/>
        <v>28.599402246727816</v>
      </c>
      <c r="AF211" s="11">
        <f t="shared" si="51"/>
        <v>40.433053468846666</v>
      </c>
      <c r="AG211" s="11">
        <f t="shared" si="52"/>
        <v>58.429118773946357</v>
      </c>
      <c r="AH211" s="11">
        <f t="shared" si="56"/>
        <v>86.911010202276344</v>
      </c>
      <c r="AI211" s="11">
        <f t="shared" si="53"/>
        <v>11.004514672686231</v>
      </c>
      <c r="AJ211" s="11">
        <f t="shared" si="57"/>
        <v>35.578747628083491</v>
      </c>
      <c r="AK211" s="11">
        <f t="shared" si="57"/>
        <v>7.496592457973648</v>
      </c>
      <c r="AL211" s="11">
        <f t="shared" si="54"/>
        <v>27.135231316725978</v>
      </c>
      <c r="AM211" s="12">
        <f t="shared" si="55"/>
        <v>34.143413954593107</v>
      </c>
    </row>
    <row r="212" spans="1:39" x14ac:dyDescent="0.25">
      <c r="A212">
        <v>90205</v>
      </c>
      <c r="I212" s="13">
        <f t="shared" si="59"/>
        <v>6600</v>
      </c>
      <c r="J212" s="13">
        <f t="shared" si="59"/>
        <v>11210</v>
      </c>
      <c r="K212" s="13">
        <f t="shared" si="59"/>
        <v>2480</v>
      </c>
      <c r="L212" s="13">
        <f t="shared" si="59"/>
        <v>2230</v>
      </c>
      <c r="M212" s="13">
        <f t="shared" si="59"/>
        <v>2810</v>
      </c>
      <c r="N212" s="13">
        <f t="shared" si="59"/>
        <v>4430</v>
      </c>
      <c r="O212" s="13">
        <f t="shared" si="59"/>
        <v>4400</v>
      </c>
      <c r="P212" s="13">
        <f t="shared" si="59"/>
        <v>6190</v>
      </c>
      <c r="Q212" s="13">
        <f t="shared" si="59"/>
        <v>6490.0000000000009</v>
      </c>
      <c r="R212" s="13">
        <f t="shared" si="59"/>
        <v>640</v>
      </c>
      <c r="S212" s="13">
        <f t="shared" si="59"/>
        <v>459.99999999999994</v>
      </c>
      <c r="T212" s="13">
        <f t="shared" si="59"/>
        <v>600</v>
      </c>
      <c r="AA212" s="11">
        <f t="shared" si="47"/>
        <v>12.052945301542778</v>
      </c>
      <c r="AB212" s="11">
        <f t="shared" si="48"/>
        <v>30.55307760927743</v>
      </c>
      <c r="AC212" s="11">
        <f t="shared" si="49"/>
        <v>39.347034339229964</v>
      </c>
      <c r="AD212" s="11">
        <f t="shared" si="50"/>
        <v>92.889173606662396</v>
      </c>
      <c r="AE212" s="11">
        <f t="shared" si="51"/>
        <v>77.201239811732293</v>
      </c>
      <c r="AF212" s="11">
        <f t="shared" si="51"/>
        <v>78.460642248598276</v>
      </c>
      <c r="AG212" s="11">
        <f t="shared" si="52"/>
        <v>66.477272727272734</v>
      </c>
      <c r="AH212" s="11">
        <f t="shared" si="56"/>
        <v>59.539319401740585</v>
      </c>
      <c r="AI212" s="11">
        <f t="shared" si="53"/>
        <v>17.976373908577294</v>
      </c>
      <c r="AJ212" s="11">
        <f t="shared" si="57"/>
        <v>13.860887096774192</v>
      </c>
      <c r="AK212" s="11">
        <f t="shared" si="57"/>
        <v>31.556802244039275</v>
      </c>
      <c r="AL212" s="11">
        <f t="shared" si="54"/>
        <v>10.548523206751055</v>
      </c>
      <c r="AM212" s="12">
        <f t="shared" si="55"/>
        <v>44.205274291849861</v>
      </c>
    </row>
    <row r="213" spans="1:39" x14ac:dyDescent="0.25">
      <c r="A213">
        <v>92562</v>
      </c>
      <c r="I213" s="13">
        <f t="shared" ref="I213:T213" si="60">IF(I161*100&gt;I53,I53,I161*100)</f>
        <v>1989.9999999999998</v>
      </c>
      <c r="J213" s="13">
        <f t="shared" si="60"/>
        <v>2260</v>
      </c>
      <c r="K213" s="13">
        <f t="shared" si="60"/>
        <v>2080</v>
      </c>
      <c r="L213" s="13">
        <f t="shared" si="60"/>
        <v>2400</v>
      </c>
      <c r="M213" s="13">
        <f t="shared" si="60"/>
        <v>2080</v>
      </c>
      <c r="N213" s="13">
        <f t="shared" si="60"/>
        <v>1989.9999999999998</v>
      </c>
      <c r="O213" s="13">
        <f t="shared" si="60"/>
        <v>1920</v>
      </c>
      <c r="P213" s="13">
        <f t="shared" si="60"/>
        <v>1850</v>
      </c>
      <c r="Q213" s="13">
        <f t="shared" si="60"/>
        <v>720</v>
      </c>
      <c r="R213" s="13">
        <f t="shared" si="60"/>
        <v>120</v>
      </c>
      <c r="S213" s="13">
        <f t="shared" si="60"/>
        <v>1920</v>
      </c>
      <c r="T213" s="13">
        <f t="shared" si="60"/>
        <v>2940</v>
      </c>
      <c r="AA213" s="11">
        <f t="shared" si="47"/>
        <v>35.256929810342037</v>
      </c>
      <c r="AB213" s="11">
        <f t="shared" si="48"/>
        <v>38.348082595870203</v>
      </c>
      <c r="AC213" s="11">
        <f t="shared" si="49"/>
        <v>44.58746898263027</v>
      </c>
      <c r="AD213" s="11">
        <f t="shared" si="50"/>
        <v>49.107142857142854</v>
      </c>
      <c r="AE213" s="11">
        <f t="shared" si="51"/>
        <v>47.689205955334984</v>
      </c>
      <c r="AF213" s="11">
        <f t="shared" si="51"/>
        <v>58.761549683903397</v>
      </c>
      <c r="AG213" s="11">
        <f t="shared" si="52"/>
        <v>54.6875</v>
      </c>
      <c r="AH213" s="11">
        <f t="shared" si="56"/>
        <v>39.232781168265042</v>
      </c>
      <c r="AI213" s="11">
        <f t="shared" si="53"/>
        <v>9.2592592592592577</v>
      </c>
      <c r="AJ213" s="11">
        <f t="shared" si="57"/>
        <v>2.8296547821165818</v>
      </c>
      <c r="AK213" s="11">
        <f t="shared" si="57"/>
        <v>7.1684587813620073</v>
      </c>
      <c r="AL213" s="11">
        <f t="shared" si="54"/>
        <v>11.342592592592593</v>
      </c>
      <c r="AM213" s="12">
        <f t="shared" si="55"/>
        <v>33.189218872401604</v>
      </c>
    </row>
    <row r="214" spans="1:39" x14ac:dyDescent="0.25">
      <c r="T214">
        <f>SUM(I164:T213)</f>
        <v>2227924.91</v>
      </c>
    </row>
    <row r="217" spans="1:39" x14ac:dyDescent="0.25">
      <c r="A217">
        <v>63762</v>
      </c>
      <c r="C217" t="s">
        <v>173</v>
      </c>
      <c r="I217">
        <v>1926</v>
      </c>
      <c r="J217">
        <v>3259</v>
      </c>
      <c r="K217">
        <v>5850</v>
      </c>
      <c r="L217">
        <v>13636</v>
      </c>
      <c r="M217">
        <v>15982</v>
      </c>
      <c r="N217">
        <v>16524</v>
      </c>
      <c r="O217">
        <v>15656</v>
      </c>
      <c r="P217">
        <v>13549</v>
      </c>
      <c r="Q217">
        <f>658+203</f>
        <v>861</v>
      </c>
      <c r="R217">
        <v>491</v>
      </c>
      <c r="S217">
        <v>459</v>
      </c>
      <c r="T217">
        <v>486</v>
      </c>
      <c r="U217">
        <f>SUM(I217:T217)</f>
        <v>88679</v>
      </c>
    </row>
    <row r="218" spans="1:39" x14ac:dyDescent="0.25">
      <c r="C218" t="s">
        <v>162</v>
      </c>
      <c r="I218">
        <v>24.1</v>
      </c>
      <c r="J218">
        <v>10.5</v>
      </c>
      <c r="K218">
        <v>21.7</v>
      </c>
      <c r="L218">
        <v>27.5</v>
      </c>
      <c r="M218">
        <v>28.1</v>
      </c>
      <c r="N218">
        <v>29.3</v>
      </c>
      <c r="O218">
        <v>29</v>
      </c>
      <c r="P218">
        <v>30.6</v>
      </c>
      <c r="Q218">
        <v>5.3</v>
      </c>
      <c r="R218">
        <v>2.1</v>
      </c>
      <c r="S218">
        <v>2</v>
      </c>
      <c r="T218">
        <v>2.9</v>
      </c>
      <c r="U218">
        <f>MAX(I218:T218)</f>
        <v>30.6</v>
      </c>
    </row>
    <row r="219" spans="1:39" x14ac:dyDescent="0.25">
      <c r="C219" t="s">
        <v>169</v>
      </c>
      <c r="I219" s="11">
        <f>100*I217/(I218*720)</f>
        <v>11.099585062240664</v>
      </c>
      <c r="J219" s="11">
        <f t="shared" ref="J219:T219" si="61">100*J217/(J218*744)</f>
        <v>41.717869943676398</v>
      </c>
      <c r="K219" s="11">
        <f>100*K217/(K218*720)</f>
        <v>37.442396313364057</v>
      </c>
      <c r="L219" s="11">
        <f t="shared" si="61"/>
        <v>66.647116324535673</v>
      </c>
      <c r="M219" s="11">
        <f>100*M217/(M218*672)</f>
        <v>84.636078630740556</v>
      </c>
      <c r="N219" s="11">
        <f t="shared" si="61"/>
        <v>75.800946823736652</v>
      </c>
      <c r="O219" s="11">
        <f t="shared" si="61"/>
        <v>72.562106043752323</v>
      </c>
      <c r="P219" s="11">
        <f>100*P217/(P218*720)</f>
        <v>61.496913580246911</v>
      </c>
      <c r="Q219" s="11">
        <f t="shared" si="61"/>
        <v>21.835057821059038</v>
      </c>
      <c r="R219" s="11">
        <f>100*R217/(R218*720)</f>
        <v>32.473544973544975</v>
      </c>
      <c r="S219" s="11">
        <f t="shared" si="61"/>
        <v>30.846774193548388</v>
      </c>
      <c r="T219" s="11">
        <f t="shared" si="61"/>
        <v>22.52502780867631</v>
      </c>
      <c r="U219" s="12">
        <f>SUM(I219:T219)/12</f>
        <v>46.59028479326016</v>
      </c>
    </row>
  </sheetData>
  <pageMargins left="0.7" right="0.7" top="0.75" bottom="0.75" header="0.3" footer="0.3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workbookViewId="0">
      <selection activeCell="D26" sqref="D26"/>
    </sheetView>
  </sheetViews>
  <sheetFormatPr defaultRowHeight="15" x14ac:dyDescent="0.25"/>
  <cols>
    <col min="1" max="2" width="12.7109375" style="17" customWidth="1"/>
    <col min="3" max="3" width="10.7109375" style="17" customWidth="1"/>
    <col min="4" max="7" width="11.7109375" style="17" customWidth="1"/>
    <col min="8" max="8" width="9.140625" style="17"/>
    <col min="9" max="9" width="10.5703125" style="17" bestFit="1" customWidth="1"/>
    <col min="10" max="16384" width="9.140625" style="17"/>
  </cols>
  <sheetData>
    <row r="2" spans="1:9" x14ac:dyDescent="0.25">
      <c r="A2" s="22"/>
      <c r="B2" s="22"/>
      <c r="C2" s="22"/>
      <c r="D2" s="16" t="s">
        <v>11</v>
      </c>
    </row>
    <row r="4" spans="1:9" x14ac:dyDescent="0.25">
      <c r="D4" s="18">
        <v>2017</v>
      </c>
      <c r="E4" s="18">
        <v>2017</v>
      </c>
      <c r="F4" s="18">
        <v>2017</v>
      </c>
      <c r="G4" s="18" t="s">
        <v>12</v>
      </c>
    </row>
    <row r="5" spans="1:9" x14ac:dyDescent="0.25">
      <c r="D5" s="18" t="s">
        <v>13</v>
      </c>
      <c r="E5" s="18" t="s">
        <v>14</v>
      </c>
      <c r="F5" s="18" t="s">
        <v>15</v>
      </c>
      <c r="G5" s="18" t="s">
        <v>16</v>
      </c>
    </row>
    <row r="6" spans="1:9" x14ac:dyDescent="0.25">
      <c r="C6" s="18" t="s">
        <v>17</v>
      </c>
      <c r="D6" s="18" t="s">
        <v>18</v>
      </c>
      <c r="E6" s="18" t="s">
        <v>19</v>
      </c>
      <c r="F6" s="18" t="s">
        <v>20</v>
      </c>
      <c r="G6" s="18" t="s">
        <v>21</v>
      </c>
    </row>
    <row r="7" spans="1:9" ht="15.75" thickBot="1" x14ac:dyDescent="0.3">
      <c r="C7" s="23" t="s">
        <v>22</v>
      </c>
      <c r="D7" s="23" t="s">
        <v>23</v>
      </c>
      <c r="E7" s="23" t="s">
        <v>24</v>
      </c>
      <c r="F7" s="23" t="s">
        <v>24</v>
      </c>
      <c r="G7" s="23" t="s">
        <v>25</v>
      </c>
    </row>
    <row r="9" spans="1:9" x14ac:dyDescent="0.25">
      <c r="A9" s="17" t="s">
        <v>26</v>
      </c>
      <c r="C9" s="18" t="s">
        <v>27</v>
      </c>
      <c r="D9" s="24">
        <v>505.2</v>
      </c>
      <c r="E9" s="25">
        <v>91806</v>
      </c>
      <c r="F9" s="25">
        <v>83860</v>
      </c>
      <c r="G9" s="24">
        <f>100*F9/E9</f>
        <v>91.344792279371717</v>
      </c>
      <c r="I9" s="28"/>
    </row>
    <row r="10" spans="1:9" ht="17.25" x14ac:dyDescent="0.4">
      <c r="A10" s="17" t="s">
        <v>30</v>
      </c>
      <c r="C10" s="18">
        <v>130</v>
      </c>
      <c r="D10" s="92">
        <v>52.3</v>
      </c>
      <c r="E10" s="93">
        <v>8372</v>
      </c>
      <c r="F10" s="93">
        <v>6868</v>
      </c>
      <c r="G10" s="24">
        <f>100*F10/E10</f>
        <v>82.035355948399427</v>
      </c>
      <c r="I10" s="28"/>
    </row>
    <row r="11" spans="1:9" x14ac:dyDescent="0.25">
      <c r="A11" s="1" t="s">
        <v>227</v>
      </c>
      <c r="C11" s="18"/>
      <c r="D11" s="28">
        <f>SUM(D9:D10)</f>
        <v>557.5</v>
      </c>
      <c r="E11" s="28">
        <f t="shared" ref="E11:F11" si="0">SUM(E9:E10)</f>
        <v>100178</v>
      </c>
      <c r="F11" s="28">
        <f t="shared" si="0"/>
        <v>90728</v>
      </c>
      <c r="G11" s="24">
        <f>100*F11/E11</f>
        <v>90.566791111820962</v>
      </c>
      <c r="I11" s="28"/>
    </row>
    <row r="12" spans="1:9" ht="17.25" x14ac:dyDescent="0.4">
      <c r="A12" s="17" t="s">
        <v>28</v>
      </c>
      <c r="C12" s="18" t="s">
        <v>29</v>
      </c>
      <c r="D12" s="92">
        <v>19.5</v>
      </c>
      <c r="E12" s="93">
        <v>4512</v>
      </c>
      <c r="F12" s="93">
        <v>4309</v>
      </c>
      <c r="G12" s="24">
        <f t="shared" ref="G12:G20" si="1">100*F12/E12</f>
        <v>95.50088652482269</v>
      </c>
      <c r="I12" s="28"/>
    </row>
    <row r="13" spans="1:9" ht="17.25" x14ac:dyDescent="0.4">
      <c r="A13" s="1" t="s">
        <v>228</v>
      </c>
      <c r="C13" s="18"/>
      <c r="D13" s="92">
        <f>SUM(D11:D12)</f>
        <v>577</v>
      </c>
      <c r="E13" s="94">
        <f t="shared" ref="E13:F13" si="2">SUM(E11:E12)</f>
        <v>104690</v>
      </c>
      <c r="F13" s="94">
        <f t="shared" si="2"/>
        <v>95037</v>
      </c>
      <c r="G13" s="24">
        <f t="shared" si="1"/>
        <v>90.779444072977356</v>
      </c>
      <c r="I13" s="28"/>
    </row>
    <row r="14" spans="1:9" x14ac:dyDescent="0.25">
      <c r="A14" s="17" t="s">
        <v>31</v>
      </c>
      <c r="C14" s="18">
        <v>232</v>
      </c>
      <c r="D14" s="24">
        <v>375.6</v>
      </c>
      <c r="E14" s="25">
        <v>47880</v>
      </c>
      <c r="F14" s="25">
        <v>58152</v>
      </c>
      <c r="G14" s="24">
        <f t="shared" si="1"/>
        <v>121.45363408521304</v>
      </c>
      <c r="I14" s="28"/>
    </row>
    <row r="15" spans="1:9" ht="17.25" x14ac:dyDescent="0.4">
      <c r="A15" s="17" t="s">
        <v>32</v>
      </c>
      <c r="C15" s="18">
        <v>233</v>
      </c>
      <c r="D15" s="92">
        <v>9.3000000000000007</v>
      </c>
      <c r="E15" s="93">
        <v>1565</v>
      </c>
      <c r="F15" s="93">
        <v>1766</v>
      </c>
      <c r="G15" s="24">
        <f t="shared" si="1"/>
        <v>112.84345047923323</v>
      </c>
      <c r="I15" s="28"/>
    </row>
    <row r="16" spans="1:9" x14ac:dyDescent="0.25">
      <c r="A16" s="1" t="s">
        <v>229</v>
      </c>
      <c r="C16" s="18"/>
      <c r="D16" s="24">
        <f>SUM(D14:D15)</f>
        <v>384.90000000000003</v>
      </c>
      <c r="E16" s="28">
        <f t="shared" ref="E16:F16" si="3">SUM(E14:E15)</f>
        <v>49445</v>
      </c>
      <c r="F16" s="28">
        <f t="shared" si="3"/>
        <v>59918</v>
      </c>
      <c r="G16" s="24">
        <f t="shared" si="1"/>
        <v>121.1811103246031</v>
      </c>
      <c r="I16" s="28"/>
    </row>
    <row r="17" spans="1:10" x14ac:dyDescent="0.25">
      <c r="A17" s="17" t="s">
        <v>33</v>
      </c>
      <c r="C17" s="18">
        <v>320</v>
      </c>
      <c r="D17" s="24">
        <v>88.2</v>
      </c>
      <c r="E17" s="25">
        <v>11402</v>
      </c>
      <c r="F17" s="25">
        <v>11675</v>
      </c>
      <c r="G17" s="24">
        <f t="shared" si="1"/>
        <v>102.39431678652868</v>
      </c>
      <c r="I17" s="28"/>
    </row>
    <row r="18" spans="1:10" x14ac:dyDescent="0.25">
      <c r="A18" s="17" t="s">
        <v>34</v>
      </c>
      <c r="C18" s="18">
        <v>310</v>
      </c>
      <c r="D18" s="24">
        <v>150</v>
      </c>
      <c r="E18" s="25">
        <v>14115</v>
      </c>
      <c r="F18" s="25">
        <v>13205</v>
      </c>
      <c r="G18" s="24">
        <f t="shared" si="1"/>
        <v>93.552957846262842</v>
      </c>
      <c r="I18" s="28"/>
    </row>
    <row r="19" spans="1:10" x14ac:dyDescent="0.25">
      <c r="A19" s="17" t="s">
        <v>35</v>
      </c>
      <c r="C19" s="18"/>
      <c r="D19" s="24">
        <v>5.5</v>
      </c>
      <c r="E19" s="25">
        <v>2558</v>
      </c>
      <c r="F19" s="25">
        <v>2331</v>
      </c>
      <c r="G19" s="24">
        <f t="shared" si="1"/>
        <v>91.125879593432373</v>
      </c>
      <c r="I19" s="28"/>
    </row>
    <row r="20" spans="1:10" x14ac:dyDescent="0.25">
      <c r="A20" s="17" t="s">
        <v>36</v>
      </c>
      <c r="C20" s="18"/>
      <c r="D20" s="26">
        <v>2.4</v>
      </c>
      <c r="E20" s="27">
        <v>390</v>
      </c>
      <c r="F20" s="27">
        <v>407</v>
      </c>
      <c r="G20" s="24">
        <f t="shared" si="1"/>
        <v>104.35897435897436</v>
      </c>
      <c r="I20" s="28"/>
    </row>
    <row r="21" spans="1:10" x14ac:dyDescent="0.25">
      <c r="A21" s="17" t="s">
        <v>37</v>
      </c>
      <c r="D21" s="24">
        <f>+D13+D16+D17+D18+D19+D20</f>
        <v>1208.0000000000002</v>
      </c>
      <c r="E21" s="28">
        <f t="shared" ref="E21:F21" si="4">+E13+E16+E17+E18+E19+E20</f>
        <v>182600</v>
      </c>
      <c r="F21" s="28">
        <f t="shared" si="4"/>
        <v>182573</v>
      </c>
      <c r="G21" s="24"/>
      <c r="I21" s="25"/>
    </row>
    <row r="22" spans="1:10" x14ac:dyDescent="0.25">
      <c r="D22" s="24"/>
      <c r="E22" s="28"/>
      <c r="F22" s="28"/>
    </row>
    <row r="23" spans="1:10" x14ac:dyDescent="0.25">
      <c r="A23" s="1" t="s">
        <v>193</v>
      </c>
      <c r="D23" s="42">
        <f>+D13</f>
        <v>577</v>
      </c>
      <c r="E23" s="42">
        <f t="shared" ref="E23:F23" si="5">+E13</f>
        <v>104690</v>
      </c>
      <c r="F23" s="42">
        <f t="shared" si="5"/>
        <v>95037</v>
      </c>
      <c r="G23" s="24">
        <f t="shared" ref="G23" si="6">100*F23/E23</f>
        <v>90.779444072977356</v>
      </c>
      <c r="I23" s="28">
        <f>+E23*0.95</f>
        <v>99455.5</v>
      </c>
      <c r="J23" s="47">
        <f>(I23-F23)/F23</f>
        <v>4.6492418742174101E-2</v>
      </c>
    </row>
    <row r="24" spans="1:10" x14ac:dyDescent="0.25">
      <c r="A24" s="1" t="s">
        <v>194</v>
      </c>
      <c r="D24" s="42">
        <f>+D16</f>
        <v>384.90000000000003</v>
      </c>
      <c r="E24" s="42">
        <f t="shared" ref="E24:G24" si="7">+E16</f>
        <v>49445</v>
      </c>
      <c r="F24" s="42">
        <f t="shared" si="7"/>
        <v>59918</v>
      </c>
      <c r="G24" s="42">
        <f t="shared" si="7"/>
        <v>121.1811103246031</v>
      </c>
    </row>
    <row r="26" spans="1:10" x14ac:dyDescent="0.25">
      <c r="A26" s="1" t="s">
        <v>226</v>
      </c>
      <c r="D26" s="90">
        <f>+D9+D10</f>
        <v>557.5</v>
      </c>
      <c r="E26" s="25">
        <f>+E9+E10</f>
        <v>100178</v>
      </c>
      <c r="F26" s="25">
        <f>+F9+F10</f>
        <v>90728</v>
      </c>
      <c r="G26" s="24">
        <f>100*F26/E26</f>
        <v>90.566791111820962</v>
      </c>
    </row>
    <row r="27" spans="1:10" x14ac:dyDescent="0.25">
      <c r="E27" s="25"/>
    </row>
  </sheetData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G10" sqref="G10:G12"/>
    </sheetView>
  </sheetViews>
  <sheetFormatPr defaultRowHeight="15" x14ac:dyDescent="0.25"/>
  <cols>
    <col min="1" max="2" width="12.7109375" style="17" customWidth="1"/>
    <col min="3" max="5" width="10.7109375" style="17" customWidth="1"/>
    <col min="6" max="6" width="2.7109375" style="17" customWidth="1"/>
    <col min="7" max="9" width="10.7109375" style="17" customWidth="1"/>
    <col min="10" max="16384" width="9.140625" style="17"/>
  </cols>
  <sheetData>
    <row r="2" spans="1:9" x14ac:dyDescent="0.25">
      <c r="A2" s="22"/>
      <c r="B2" s="29"/>
      <c r="E2" s="16"/>
      <c r="F2" s="16" t="s">
        <v>38</v>
      </c>
    </row>
    <row r="3" spans="1:9" x14ac:dyDescent="0.25">
      <c r="A3" s="22"/>
      <c r="B3" s="29"/>
      <c r="E3" s="16"/>
    </row>
    <row r="4" spans="1:9" x14ac:dyDescent="0.25">
      <c r="C4" s="20"/>
      <c r="D4" s="19" t="s">
        <v>39</v>
      </c>
      <c r="E4" s="20"/>
      <c r="G4" s="20"/>
      <c r="H4" s="19" t="s">
        <v>40</v>
      </c>
      <c r="I4" s="20"/>
    </row>
    <row r="5" spans="1:9" x14ac:dyDescent="0.25">
      <c r="C5" s="18">
        <v>2017</v>
      </c>
      <c r="D5" s="18">
        <v>2017</v>
      </c>
      <c r="E5" s="18" t="s">
        <v>12</v>
      </c>
      <c r="G5" s="18" t="s">
        <v>41</v>
      </c>
      <c r="H5" s="18"/>
      <c r="I5" s="18" t="s">
        <v>42</v>
      </c>
    </row>
    <row r="6" spans="1:9" x14ac:dyDescent="0.25">
      <c r="C6" s="18" t="s">
        <v>14</v>
      </c>
      <c r="D6" s="18" t="s">
        <v>15</v>
      </c>
      <c r="E6" s="18" t="s">
        <v>16</v>
      </c>
      <c r="G6" s="18" t="s">
        <v>43</v>
      </c>
      <c r="H6" s="18" t="s">
        <v>42</v>
      </c>
      <c r="I6" s="18" t="s">
        <v>44</v>
      </c>
    </row>
    <row r="7" spans="1:9" x14ac:dyDescent="0.25">
      <c r="C7" s="18" t="s">
        <v>19</v>
      </c>
      <c r="D7" s="18" t="s">
        <v>20</v>
      </c>
      <c r="E7" s="18" t="s">
        <v>21</v>
      </c>
      <c r="G7" s="18" t="s">
        <v>20</v>
      </c>
      <c r="H7" s="18" t="s">
        <v>20</v>
      </c>
      <c r="I7" s="18" t="s">
        <v>21</v>
      </c>
    </row>
    <row r="8" spans="1:9" ht="15.75" thickBot="1" x14ac:dyDescent="0.3">
      <c r="C8" s="23" t="s">
        <v>24</v>
      </c>
      <c r="D8" s="23" t="s">
        <v>24</v>
      </c>
      <c r="E8" s="23" t="s">
        <v>25</v>
      </c>
      <c r="G8" s="23" t="s">
        <v>24</v>
      </c>
      <c r="H8" s="23" t="s">
        <v>24</v>
      </c>
      <c r="I8" s="23" t="s">
        <v>25</v>
      </c>
    </row>
    <row r="10" spans="1:9" x14ac:dyDescent="0.25">
      <c r="A10" s="17" t="s">
        <v>26</v>
      </c>
      <c r="C10" s="25">
        <v>91806</v>
      </c>
      <c r="D10" s="25">
        <v>83860</v>
      </c>
      <c r="E10" s="24">
        <f>100*D10/C10</f>
        <v>91.344792279371717</v>
      </c>
      <c r="G10" s="28">
        <f t="shared" ref="G10:G18" si="0">H10-D10</f>
        <v>5926.2679999999818</v>
      </c>
      <c r="H10" s="28">
        <f t="shared" ref="H10:H18" si="1">C10*I10/100</f>
        <v>89786.267999999982</v>
      </c>
      <c r="I10" s="24">
        <v>97.8</v>
      </c>
    </row>
    <row r="11" spans="1:9" x14ac:dyDescent="0.25">
      <c r="A11" s="17" t="s">
        <v>28</v>
      </c>
      <c r="C11" s="25">
        <v>4512</v>
      </c>
      <c r="D11" s="25">
        <v>4309</v>
      </c>
      <c r="E11" s="24">
        <f t="shared" ref="E11:E18" si="2">100*D11/C11</f>
        <v>95.50088652482269</v>
      </c>
      <c r="G11" s="28">
        <f t="shared" si="0"/>
        <v>0</v>
      </c>
      <c r="H11" s="28">
        <f t="shared" si="1"/>
        <v>4309</v>
      </c>
      <c r="I11" s="24">
        <f>E11</f>
        <v>95.50088652482269</v>
      </c>
    </row>
    <row r="12" spans="1:9" x14ac:dyDescent="0.25">
      <c r="A12" s="17" t="s">
        <v>30</v>
      </c>
      <c r="C12" s="25">
        <v>8372</v>
      </c>
      <c r="D12" s="25">
        <v>6868</v>
      </c>
      <c r="E12" s="24">
        <f t="shared" si="2"/>
        <v>82.035355948399427</v>
      </c>
      <c r="G12" s="28">
        <f t="shared" si="0"/>
        <v>1319.8159999999998</v>
      </c>
      <c r="H12" s="28">
        <f t="shared" si="1"/>
        <v>8187.8159999999998</v>
      </c>
      <c r="I12" s="24">
        <v>97.8</v>
      </c>
    </row>
    <row r="13" spans="1:9" x14ac:dyDescent="0.25">
      <c r="A13" s="17" t="s">
        <v>31</v>
      </c>
      <c r="C13" s="25">
        <v>47880</v>
      </c>
      <c r="D13" s="25">
        <v>58152</v>
      </c>
      <c r="E13" s="24">
        <f t="shared" si="2"/>
        <v>121.45363408521304</v>
      </c>
      <c r="G13" s="28">
        <f t="shared" si="0"/>
        <v>-7878</v>
      </c>
      <c r="H13" s="28">
        <f t="shared" si="1"/>
        <v>50274</v>
      </c>
      <c r="I13" s="24">
        <v>105</v>
      </c>
    </row>
    <row r="14" spans="1:9" x14ac:dyDescent="0.25">
      <c r="A14" s="17" t="s">
        <v>32</v>
      </c>
      <c r="C14" s="25">
        <v>1565</v>
      </c>
      <c r="D14" s="25">
        <v>1766</v>
      </c>
      <c r="E14" s="24">
        <f t="shared" si="2"/>
        <v>112.84345047923323</v>
      </c>
      <c r="G14" s="28">
        <f t="shared" si="0"/>
        <v>-122.75</v>
      </c>
      <c r="H14" s="28">
        <f t="shared" si="1"/>
        <v>1643.25</v>
      </c>
      <c r="I14" s="24">
        <v>105</v>
      </c>
    </row>
    <row r="15" spans="1:9" x14ac:dyDescent="0.25">
      <c r="A15" s="17" t="s">
        <v>33</v>
      </c>
      <c r="C15" s="25">
        <v>11402</v>
      </c>
      <c r="D15" s="25">
        <v>11675</v>
      </c>
      <c r="E15" s="24">
        <f t="shared" si="2"/>
        <v>102.39431678652868</v>
      </c>
      <c r="G15" s="28">
        <f t="shared" si="0"/>
        <v>0</v>
      </c>
      <c r="H15" s="28">
        <f t="shared" si="1"/>
        <v>11675</v>
      </c>
      <c r="I15" s="24">
        <f>E15</f>
        <v>102.39431678652868</v>
      </c>
    </row>
    <row r="16" spans="1:9" x14ac:dyDescent="0.25">
      <c r="A16" s="17" t="s">
        <v>34</v>
      </c>
      <c r="C16" s="25">
        <v>14115</v>
      </c>
      <c r="D16" s="25">
        <v>13205</v>
      </c>
      <c r="E16" s="24">
        <f t="shared" si="2"/>
        <v>93.552957846262842</v>
      </c>
      <c r="G16" s="28">
        <f t="shared" si="0"/>
        <v>585.35499999999956</v>
      </c>
      <c r="H16" s="28">
        <f t="shared" si="1"/>
        <v>13790.355</v>
      </c>
      <c r="I16" s="24">
        <v>97.7</v>
      </c>
    </row>
    <row r="17" spans="1:9" x14ac:dyDescent="0.25">
      <c r="A17" s="17" t="s">
        <v>35</v>
      </c>
      <c r="C17" s="25">
        <v>2558</v>
      </c>
      <c r="D17" s="25">
        <v>2331</v>
      </c>
      <c r="E17" s="24">
        <f t="shared" si="2"/>
        <v>91.125879593432373</v>
      </c>
      <c r="G17" s="28">
        <f t="shared" si="0"/>
        <v>170.72400000000016</v>
      </c>
      <c r="H17" s="28">
        <f t="shared" si="1"/>
        <v>2501.7240000000002</v>
      </c>
      <c r="I17" s="24">
        <v>97.8</v>
      </c>
    </row>
    <row r="18" spans="1:9" x14ac:dyDescent="0.25">
      <c r="A18" s="17" t="s">
        <v>36</v>
      </c>
      <c r="C18" s="27">
        <v>390</v>
      </c>
      <c r="D18" s="27">
        <v>407</v>
      </c>
      <c r="E18" s="24">
        <f t="shared" si="2"/>
        <v>104.35897435897436</v>
      </c>
      <c r="G18" s="30">
        <f t="shared" si="0"/>
        <v>0</v>
      </c>
      <c r="H18" s="30">
        <f t="shared" si="1"/>
        <v>407</v>
      </c>
      <c r="I18" s="24">
        <f>E18</f>
        <v>104.35897435897436</v>
      </c>
    </row>
    <row r="19" spans="1:9" x14ac:dyDescent="0.25">
      <c r="A19" s="17" t="s">
        <v>37</v>
      </c>
      <c r="C19" s="25">
        <f>SUM(C10:C18)</f>
        <v>182600</v>
      </c>
      <c r="D19" s="25">
        <f>SUM(D10:D18)</f>
        <v>182573</v>
      </c>
      <c r="G19" s="25">
        <f>SUM(G10:G18)</f>
        <v>1.4129999999813663</v>
      </c>
      <c r="H19" s="25">
        <f>SUM(H10:H18)</f>
        <v>182574.41299999997</v>
      </c>
    </row>
    <row r="22" spans="1:9" x14ac:dyDescent="0.25">
      <c r="B22" s="17" t="s">
        <v>45</v>
      </c>
    </row>
    <row r="23" spans="1:9" x14ac:dyDescent="0.25">
      <c r="B23" s="17" t="s">
        <v>46</v>
      </c>
      <c r="G23" s="25">
        <f>G10</f>
        <v>5926.2679999999818</v>
      </c>
    </row>
    <row r="24" spans="1:9" x14ac:dyDescent="0.25">
      <c r="B24" s="17" t="s">
        <v>47</v>
      </c>
      <c r="G24" s="27">
        <f>G12</f>
        <v>1319.8159999999998</v>
      </c>
    </row>
    <row r="25" spans="1:9" x14ac:dyDescent="0.25">
      <c r="G25" s="25">
        <f>G23+G24</f>
        <v>7246.0839999999816</v>
      </c>
    </row>
  </sheetData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22"/>
  <sheetViews>
    <sheetView workbookViewId="0">
      <selection activeCell="D2" sqref="D2"/>
    </sheetView>
  </sheetViews>
  <sheetFormatPr defaultRowHeight="15" x14ac:dyDescent="0.25"/>
  <cols>
    <col min="1" max="3" width="9.140625" style="17"/>
    <col min="4" max="10" width="11.7109375" style="17" customWidth="1"/>
    <col min="11" max="16384" width="9.140625" style="17"/>
  </cols>
  <sheetData>
    <row r="2" spans="1:10" x14ac:dyDescent="0.25">
      <c r="F2" s="16" t="s">
        <v>230</v>
      </c>
      <c r="J2" s="16"/>
    </row>
    <row r="3" spans="1:10" x14ac:dyDescent="0.25">
      <c r="F3" s="16" t="s">
        <v>48</v>
      </c>
      <c r="J3" s="16"/>
    </row>
    <row r="5" spans="1:10" x14ac:dyDescent="0.25">
      <c r="D5" s="20"/>
      <c r="E5" s="20"/>
      <c r="F5" s="20"/>
      <c r="G5" s="19" t="s">
        <v>49</v>
      </c>
      <c r="H5" s="20"/>
      <c r="I5" s="19"/>
      <c r="J5" s="20"/>
    </row>
    <row r="6" spans="1:10" x14ac:dyDescent="0.25">
      <c r="D6" s="18"/>
      <c r="E6" s="18"/>
      <c r="F6" s="18" t="s">
        <v>50</v>
      </c>
      <c r="H6" s="18">
        <v>2017</v>
      </c>
      <c r="I6" s="18">
        <v>2017</v>
      </c>
      <c r="J6" s="18" t="s">
        <v>12</v>
      </c>
    </row>
    <row r="7" spans="1:10" x14ac:dyDescent="0.25">
      <c r="D7" s="18" t="s">
        <v>51</v>
      </c>
      <c r="E7" s="18" t="s">
        <v>52</v>
      </c>
      <c r="F7" s="18" t="s">
        <v>52</v>
      </c>
      <c r="G7" s="18" t="s">
        <v>53</v>
      </c>
      <c r="H7" s="18" t="s">
        <v>54</v>
      </c>
      <c r="I7" s="18" t="s">
        <v>55</v>
      </c>
      <c r="J7" s="18" t="s">
        <v>56</v>
      </c>
    </row>
    <row r="8" spans="1:10" x14ac:dyDescent="0.25">
      <c r="D8" s="18" t="s">
        <v>57</v>
      </c>
      <c r="E8" s="18" t="s">
        <v>58</v>
      </c>
      <c r="F8" s="18" t="s">
        <v>58</v>
      </c>
      <c r="G8" s="18" t="s">
        <v>18</v>
      </c>
      <c r="H8" s="18" t="s">
        <v>59</v>
      </c>
      <c r="I8" s="18" t="s">
        <v>20</v>
      </c>
      <c r="J8" s="18" t="s">
        <v>60</v>
      </c>
    </row>
    <row r="9" spans="1:10" ht="15.75" thickBot="1" x14ac:dyDescent="0.3">
      <c r="D9" s="23" t="s">
        <v>61</v>
      </c>
      <c r="E9" s="23" t="s">
        <v>62</v>
      </c>
      <c r="F9" s="23" t="s">
        <v>62</v>
      </c>
      <c r="G9" s="23" t="s">
        <v>23</v>
      </c>
      <c r="H9" s="23" t="s">
        <v>24</v>
      </c>
      <c r="I9" s="23" t="s">
        <v>24</v>
      </c>
      <c r="J9" s="23" t="s">
        <v>25</v>
      </c>
    </row>
    <row r="11" spans="1:10" x14ac:dyDescent="0.25">
      <c r="A11" s="31" t="s">
        <v>63</v>
      </c>
      <c r="G11" s="28"/>
      <c r="H11" s="28"/>
      <c r="I11" s="28"/>
      <c r="J11" s="24"/>
    </row>
    <row r="12" spans="1:10" hidden="1" x14ac:dyDescent="0.25">
      <c r="A12" s="17" t="s">
        <v>64</v>
      </c>
      <c r="D12" s="28">
        <v>22807</v>
      </c>
      <c r="E12" s="24">
        <v>17</v>
      </c>
      <c r="F12" s="24">
        <v>27</v>
      </c>
      <c r="G12" s="24">
        <v>93.9</v>
      </c>
      <c r="H12" s="28">
        <v>19112.759258070622</v>
      </c>
      <c r="I12" s="28">
        <v>19500.681648411406</v>
      </c>
      <c r="J12" s="24">
        <f t="shared" ref="J12:J20" si="0">100*I12/H12</f>
        <v>102.02965142344362</v>
      </c>
    </row>
    <row r="13" spans="1:10" hidden="1" x14ac:dyDescent="0.25">
      <c r="A13" s="17" t="s">
        <v>65</v>
      </c>
      <c r="D13" s="28">
        <v>18980</v>
      </c>
      <c r="E13" s="24">
        <v>40.799999999999997</v>
      </c>
      <c r="F13" s="24">
        <v>42.3</v>
      </c>
      <c r="G13" s="24">
        <v>163.30000000000001</v>
      </c>
      <c r="H13" s="28">
        <v>28963.262768069675</v>
      </c>
      <c r="I13" s="28">
        <v>27568.465337305486</v>
      </c>
      <c r="J13" s="24">
        <f t="shared" si="0"/>
        <v>95.184253093536583</v>
      </c>
    </row>
    <row r="14" spans="1:10" hidden="1" x14ac:dyDescent="0.25">
      <c r="A14" s="17" t="s">
        <v>66</v>
      </c>
      <c r="D14" s="28">
        <v>11687</v>
      </c>
      <c r="E14" s="24">
        <v>37.1</v>
      </c>
      <c r="F14" s="24">
        <v>38.5</v>
      </c>
      <c r="G14" s="24">
        <v>152.9</v>
      </c>
      <c r="H14" s="28">
        <v>25060.129934714434</v>
      </c>
      <c r="I14" s="28">
        <v>23833.34732147801</v>
      </c>
      <c r="J14" s="24">
        <f t="shared" si="0"/>
        <v>95.10464384489471</v>
      </c>
    </row>
    <row r="15" spans="1:10" x14ac:dyDescent="0.25">
      <c r="A15" s="43" t="s">
        <v>174</v>
      </c>
      <c r="B15" s="43"/>
      <c r="C15" s="43"/>
      <c r="D15" s="44">
        <f>SUM(D12:D14)</f>
        <v>53474</v>
      </c>
      <c r="E15" s="45"/>
      <c r="F15" s="45"/>
      <c r="G15" s="45">
        <f>SUM(G12:G14)</f>
        <v>410.1</v>
      </c>
      <c r="H15" s="44">
        <f t="shared" ref="H15:I15" si="1">SUM(H12:H14)</f>
        <v>73136.151960854739</v>
      </c>
      <c r="I15" s="44">
        <f t="shared" si="1"/>
        <v>70902.494307194895</v>
      </c>
      <c r="J15" s="45">
        <f t="shared" si="0"/>
        <v>96.945891199122173</v>
      </c>
    </row>
    <row r="16" spans="1:10" x14ac:dyDescent="0.25">
      <c r="A16" s="17" t="s">
        <v>67</v>
      </c>
      <c r="D16" s="28">
        <v>7017</v>
      </c>
      <c r="E16" s="32">
        <v>48.4</v>
      </c>
      <c r="F16" s="32">
        <v>48.4</v>
      </c>
      <c r="G16" s="24">
        <v>150.6</v>
      </c>
      <c r="H16" s="28">
        <v>26101.591490782303</v>
      </c>
      <c r="I16" s="28">
        <v>21367.23715747206</v>
      </c>
      <c r="J16" s="24">
        <f t="shared" si="0"/>
        <v>81.861817372392153</v>
      </c>
    </row>
    <row r="17" spans="1:10" x14ac:dyDescent="0.25">
      <c r="A17" s="17" t="s">
        <v>68</v>
      </c>
      <c r="D17" s="28">
        <v>293</v>
      </c>
      <c r="E17" s="32">
        <v>4.2936670382004252</v>
      </c>
      <c r="F17" s="32">
        <v>4.2936670382004252</v>
      </c>
      <c r="G17" s="24">
        <v>11.6</v>
      </c>
      <c r="H17" s="28">
        <v>2069.5814452007089</v>
      </c>
      <c r="I17" s="28">
        <v>1462.2939826588909</v>
      </c>
      <c r="J17" s="24">
        <f t="shared" si="0"/>
        <v>70.656508157719642</v>
      </c>
    </row>
    <row r="18" spans="1:10" x14ac:dyDescent="0.25">
      <c r="A18" s="17" t="s">
        <v>69</v>
      </c>
      <c r="D18" s="28">
        <v>418</v>
      </c>
      <c r="E18" s="33">
        <v>7.8</v>
      </c>
      <c r="F18" s="24">
        <v>10.7</v>
      </c>
      <c r="G18" s="24">
        <v>42.5</v>
      </c>
      <c r="H18" s="28">
        <v>5663.4094464469108</v>
      </c>
      <c r="I18" s="28">
        <v>4816.0579858987667</v>
      </c>
      <c r="J18" s="24">
        <f t="shared" si="0"/>
        <v>85.038138800298952</v>
      </c>
    </row>
    <row r="19" spans="1:10" x14ac:dyDescent="0.25">
      <c r="A19" s="17" t="s">
        <v>70</v>
      </c>
      <c r="D19" s="30">
        <v>45</v>
      </c>
      <c r="E19" s="33">
        <v>3.3361793914691642</v>
      </c>
      <c r="F19" s="24">
        <v>4.6635528940324278</v>
      </c>
      <c r="G19" s="26">
        <v>10.5</v>
      </c>
      <c r="H19" s="30">
        <v>1751.5715467851555</v>
      </c>
      <c r="I19" s="30">
        <v>1139.7746713793324</v>
      </c>
      <c r="J19" s="24">
        <f t="shared" si="0"/>
        <v>65.071545234408575</v>
      </c>
    </row>
    <row r="20" spans="1:10" x14ac:dyDescent="0.25">
      <c r="A20" s="17" t="s">
        <v>71</v>
      </c>
      <c r="D20" s="28">
        <f>SUM(D15:D19)</f>
        <v>61247</v>
      </c>
      <c r="G20" s="24">
        <f>SUM(G15:G19)</f>
        <v>625.30000000000007</v>
      </c>
      <c r="H20" s="28">
        <f t="shared" ref="H20:I20" si="2">SUM(H15:H19)</f>
        <v>108722.30589006981</v>
      </c>
      <c r="I20" s="28">
        <f t="shared" si="2"/>
        <v>99687.858104603933</v>
      </c>
      <c r="J20" s="24">
        <f t="shared" si="0"/>
        <v>91.690345682512742</v>
      </c>
    </row>
    <row r="22" spans="1:10" x14ac:dyDescent="0.25">
      <c r="G22" s="24"/>
    </row>
  </sheetData>
  <pageMargins left="0.7" right="0.7" top="0.75" bottom="0.75" header="0.3" footer="0.3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9"/>
  <sheetViews>
    <sheetView workbookViewId="0">
      <selection activeCell="P22" sqref="P22"/>
    </sheetView>
  </sheetViews>
  <sheetFormatPr defaultRowHeight="15" x14ac:dyDescent="0.25"/>
  <cols>
    <col min="1" max="2" width="12.7109375" style="17" customWidth="1"/>
    <col min="3" max="3" width="10.7109375" style="17" customWidth="1"/>
    <col min="4" max="7" width="11.7109375" style="17" customWidth="1"/>
    <col min="8" max="8" width="4.5703125" style="17" customWidth="1"/>
    <col min="9" max="10" width="11.7109375" style="17" customWidth="1"/>
    <col min="11" max="11" width="3.85546875" style="17" customWidth="1"/>
    <col min="12" max="16384" width="9.140625" style="17"/>
  </cols>
  <sheetData>
    <row r="2" spans="1:10" x14ac:dyDescent="0.25">
      <c r="A2" s="29" t="s">
        <v>231</v>
      </c>
      <c r="B2" s="22"/>
      <c r="C2" s="22"/>
    </row>
    <row r="3" spans="1:10" x14ac:dyDescent="0.25">
      <c r="J3" s="64"/>
    </row>
    <row r="4" spans="1:10" x14ac:dyDescent="0.25">
      <c r="D4" s="18">
        <v>2017</v>
      </c>
      <c r="E4" s="18">
        <v>2017</v>
      </c>
      <c r="F4" s="56" t="s">
        <v>187</v>
      </c>
      <c r="G4" s="18">
        <v>2017</v>
      </c>
      <c r="H4" s="18"/>
      <c r="I4" s="18">
        <v>2017</v>
      </c>
      <c r="J4" s="18" t="s">
        <v>12</v>
      </c>
    </row>
    <row r="5" spans="1:10" x14ac:dyDescent="0.25">
      <c r="D5" s="18" t="s">
        <v>13</v>
      </c>
      <c r="E5" s="18" t="s">
        <v>14</v>
      </c>
      <c r="F5" s="56" t="s">
        <v>54</v>
      </c>
      <c r="G5" s="18" t="s">
        <v>14</v>
      </c>
      <c r="H5" s="18"/>
      <c r="I5" s="18" t="s">
        <v>15</v>
      </c>
      <c r="J5" s="18" t="s">
        <v>16</v>
      </c>
    </row>
    <row r="6" spans="1:10" x14ac:dyDescent="0.25">
      <c r="C6" s="18" t="s">
        <v>17</v>
      </c>
      <c r="D6" s="18" t="s">
        <v>18</v>
      </c>
      <c r="E6" s="18" t="s">
        <v>19</v>
      </c>
      <c r="F6" s="18" t="s">
        <v>188</v>
      </c>
      <c r="G6" s="18" t="s">
        <v>19</v>
      </c>
      <c r="H6" s="18"/>
      <c r="I6" s="18" t="s">
        <v>20</v>
      </c>
      <c r="J6" s="18" t="s">
        <v>21</v>
      </c>
    </row>
    <row r="7" spans="1:10" ht="15.75" thickBot="1" x14ac:dyDescent="0.3">
      <c r="C7" s="23" t="s">
        <v>22</v>
      </c>
      <c r="D7" s="23" t="s">
        <v>23</v>
      </c>
      <c r="E7" s="23" t="s">
        <v>24</v>
      </c>
      <c r="F7" s="23" t="s">
        <v>24</v>
      </c>
      <c r="G7" s="23" t="s">
        <v>24</v>
      </c>
      <c r="H7" s="18"/>
      <c r="I7" s="23" t="s">
        <v>24</v>
      </c>
      <c r="J7" s="23" t="s">
        <v>25</v>
      </c>
    </row>
    <row r="8" spans="1:10" x14ac:dyDescent="0.25">
      <c r="H8" s="18"/>
    </row>
    <row r="9" spans="1:10" x14ac:dyDescent="0.25">
      <c r="A9" s="17" t="s">
        <v>26</v>
      </c>
      <c r="C9" s="18" t="s">
        <v>27</v>
      </c>
      <c r="D9" s="24">
        <v>505.2</v>
      </c>
      <c r="E9" s="25">
        <v>91806</v>
      </c>
      <c r="F9" s="25">
        <f>-I25*E9/(E9+E11)</f>
        <v>-1124.9717748266935</v>
      </c>
      <c r="G9" s="25">
        <f t="shared" ref="G9:G17" si="0">SUM(E9:F9)</f>
        <v>90681.028225173301</v>
      </c>
      <c r="H9" s="18"/>
      <c r="I9" s="25">
        <v>83860</v>
      </c>
      <c r="J9" s="24">
        <f>I9/G9*100</f>
        <v>92.47799858616979</v>
      </c>
    </row>
    <row r="10" spans="1:10" x14ac:dyDescent="0.25">
      <c r="A10" s="17" t="s">
        <v>28</v>
      </c>
      <c r="C10" s="18" t="s">
        <v>29</v>
      </c>
      <c r="D10" s="24">
        <v>19.5</v>
      </c>
      <c r="E10" s="25">
        <v>4512</v>
      </c>
      <c r="F10" s="25"/>
      <c r="G10" s="25">
        <f t="shared" si="0"/>
        <v>4512</v>
      </c>
      <c r="H10" s="18"/>
      <c r="I10" s="25">
        <v>4309</v>
      </c>
      <c r="J10" s="24">
        <f t="shared" ref="J10:J17" si="1">I10/G10*100</f>
        <v>95.50088652482269</v>
      </c>
    </row>
    <row r="11" spans="1:10" x14ac:dyDescent="0.25">
      <c r="A11" s="17" t="s">
        <v>30</v>
      </c>
      <c r="C11" s="18">
        <v>130</v>
      </c>
      <c r="D11" s="24">
        <v>52.3</v>
      </c>
      <c r="E11" s="25">
        <v>8372</v>
      </c>
      <c r="F11" s="28">
        <f>-I25*E11/(E9+E11)</f>
        <v>-102.58875998136372</v>
      </c>
      <c r="G11" s="25">
        <f t="shared" si="0"/>
        <v>8269.4112400186368</v>
      </c>
      <c r="H11" s="18"/>
      <c r="I11" s="25">
        <v>6868</v>
      </c>
      <c r="J11" s="24">
        <f t="shared" si="1"/>
        <v>83.053071139615028</v>
      </c>
    </row>
    <row r="12" spans="1:10" x14ac:dyDescent="0.25">
      <c r="A12" s="17" t="s">
        <v>31</v>
      </c>
      <c r="C12" s="18">
        <v>232</v>
      </c>
      <c r="D12" s="24">
        <v>375.6</v>
      </c>
      <c r="E12" s="25">
        <v>47880</v>
      </c>
      <c r="F12" s="25">
        <f>+I25*E12/(E12+E13)</f>
        <v>1188.7066115200682</v>
      </c>
      <c r="G12" s="25">
        <f t="shared" si="0"/>
        <v>49068.706611520065</v>
      </c>
      <c r="H12" s="18"/>
      <c r="I12" s="25">
        <v>58152</v>
      </c>
      <c r="J12" s="24">
        <f t="shared" si="1"/>
        <v>118.51137724169686</v>
      </c>
    </row>
    <row r="13" spans="1:10" x14ac:dyDescent="0.25">
      <c r="A13" s="17" t="s">
        <v>32</v>
      </c>
      <c r="C13" s="18">
        <v>233</v>
      </c>
      <c r="D13" s="24">
        <v>9.3000000000000007</v>
      </c>
      <c r="E13" s="25">
        <v>1565</v>
      </c>
      <c r="F13" s="25">
        <f>+I25*E13/(E12+E13)</f>
        <v>38.853923287988863</v>
      </c>
      <c r="G13" s="25">
        <f t="shared" si="0"/>
        <v>1603.8539232879889</v>
      </c>
      <c r="H13" s="18"/>
      <c r="I13" s="25">
        <v>1766</v>
      </c>
      <c r="J13" s="24">
        <f t="shared" si="1"/>
        <v>110.10977835061205</v>
      </c>
    </row>
    <row r="14" spans="1:10" x14ac:dyDescent="0.25">
      <c r="A14" s="17" t="s">
        <v>33</v>
      </c>
      <c r="C14" s="18">
        <v>320</v>
      </c>
      <c r="D14" s="24">
        <v>88.2</v>
      </c>
      <c r="E14" s="25">
        <v>11402</v>
      </c>
      <c r="F14" s="25"/>
      <c r="G14" s="25">
        <f t="shared" si="0"/>
        <v>11402</v>
      </c>
      <c r="H14" s="18"/>
      <c r="I14" s="25">
        <v>11675</v>
      </c>
      <c r="J14" s="24">
        <f t="shared" si="1"/>
        <v>102.39431678652868</v>
      </c>
    </row>
    <row r="15" spans="1:10" x14ac:dyDescent="0.25">
      <c r="A15" s="17" t="s">
        <v>34</v>
      </c>
      <c r="C15" s="18">
        <v>310</v>
      </c>
      <c r="D15" s="24">
        <v>150</v>
      </c>
      <c r="E15" s="25">
        <v>14115</v>
      </c>
      <c r="F15" s="25"/>
      <c r="G15" s="25">
        <f t="shared" si="0"/>
        <v>14115</v>
      </c>
      <c r="H15" s="18"/>
      <c r="I15" s="25">
        <v>13205</v>
      </c>
      <c r="J15" s="24">
        <f t="shared" si="1"/>
        <v>93.552957846262842</v>
      </c>
    </row>
    <row r="16" spans="1:10" x14ac:dyDescent="0.25">
      <c r="A16" s="17" t="s">
        <v>35</v>
      </c>
      <c r="C16" s="18"/>
      <c r="D16" s="24">
        <v>5.5</v>
      </c>
      <c r="E16" s="25">
        <v>2558</v>
      </c>
      <c r="F16" s="25"/>
      <c r="G16" s="25">
        <f t="shared" si="0"/>
        <v>2558</v>
      </c>
      <c r="H16" s="18"/>
      <c r="I16" s="25">
        <v>2331</v>
      </c>
      <c r="J16" s="24">
        <f t="shared" si="1"/>
        <v>91.125879593432373</v>
      </c>
    </row>
    <row r="17" spans="1:10" x14ac:dyDescent="0.25">
      <c r="A17" s="17" t="s">
        <v>36</v>
      </c>
      <c r="C17" s="18"/>
      <c r="D17" s="26">
        <v>2.4</v>
      </c>
      <c r="E17" s="27">
        <v>390</v>
      </c>
      <c r="F17" s="27"/>
      <c r="G17" s="27">
        <f t="shared" si="0"/>
        <v>390</v>
      </c>
      <c r="H17" s="18"/>
      <c r="I17" s="27">
        <v>407</v>
      </c>
      <c r="J17" s="24">
        <f t="shared" si="1"/>
        <v>104.35897435897436</v>
      </c>
    </row>
    <row r="18" spans="1:10" x14ac:dyDescent="0.25">
      <c r="A18" s="17" t="s">
        <v>37</v>
      </c>
      <c r="D18" s="24">
        <f>SUM(D9:D17)</f>
        <v>1208</v>
      </c>
      <c r="E18" s="25">
        <f>SUM(E9:E17)</f>
        <v>182600</v>
      </c>
      <c r="F18" s="25">
        <f>SUM(F9:F17)</f>
        <v>0</v>
      </c>
      <c r="G18" s="25">
        <f>SUM(G9:G17)</f>
        <v>182600</v>
      </c>
      <c r="H18" s="18"/>
      <c r="I18" s="25">
        <f>SUM(I9:I17)</f>
        <v>182573</v>
      </c>
    </row>
    <row r="19" spans="1:10" x14ac:dyDescent="0.25">
      <c r="D19" s="24"/>
      <c r="E19" s="28"/>
      <c r="F19" s="28"/>
      <c r="G19" s="28"/>
      <c r="I19" s="28"/>
    </row>
    <row r="20" spans="1:10" x14ac:dyDescent="0.25">
      <c r="A20" s="59" t="s">
        <v>189</v>
      </c>
      <c r="B20" s="60"/>
      <c r="C20" s="60"/>
      <c r="D20" s="61">
        <f>+D9+D11</f>
        <v>557.5</v>
      </c>
      <c r="E20" s="61">
        <f t="shared" ref="E20:I20" si="2">+E9+E11</f>
        <v>100178</v>
      </c>
      <c r="F20" s="61">
        <f t="shared" si="2"/>
        <v>-1227.5605348080571</v>
      </c>
      <c r="G20" s="61">
        <f t="shared" si="2"/>
        <v>98950.439465191943</v>
      </c>
      <c r="I20" s="61">
        <f t="shared" si="2"/>
        <v>90728</v>
      </c>
      <c r="J20" s="62">
        <f t="shared" ref="J20" si="3">I20/G20*100</f>
        <v>91.690345682512742</v>
      </c>
    </row>
    <row r="21" spans="1:10" x14ac:dyDescent="0.25">
      <c r="A21" s="59" t="s">
        <v>189</v>
      </c>
      <c r="B21" s="60"/>
      <c r="C21" s="59" t="s">
        <v>208</v>
      </c>
      <c r="D21" s="61"/>
      <c r="E21" s="61"/>
      <c r="F21" s="61"/>
      <c r="G21" s="61"/>
      <c r="I21" s="61"/>
      <c r="J21" s="62">
        <v>91.7</v>
      </c>
    </row>
    <row r="22" spans="1:10" x14ac:dyDescent="0.25">
      <c r="A22" s="59" t="s">
        <v>209</v>
      </c>
      <c r="B22" s="60"/>
      <c r="C22" s="59"/>
      <c r="D22" s="61"/>
      <c r="E22" s="61"/>
      <c r="F22" s="61"/>
      <c r="G22" s="61"/>
      <c r="I22" s="61"/>
      <c r="J22" s="62">
        <f>+J20-J21</f>
        <v>-9.6543174872607551E-3</v>
      </c>
    </row>
    <row r="23" spans="1:10" x14ac:dyDescent="0.25">
      <c r="D23" s="25"/>
      <c r="E23" s="25"/>
      <c r="F23" s="25"/>
      <c r="G23" s="25"/>
      <c r="I23" s="25"/>
      <c r="J23" s="24"/>
    </row>
    <row r="24" spans="1:10" x14ac:dyDescent="0.25">
      <c r="A24" s="1" t="s">
        <v>190</v>
      </c>
      <c r="H24" s="28"/>
      <c r="I24" s="28">
        <f>+I20/('Table 3'!J20/100)</f>
        <v>98950.439465191943</v>
      </c>
    </row>
    <row r="25" spans="1:10" x14ac:dyDescent="0.25">
      <c r="A25" s="1" t="s">
        <v>191</v>
      </c>
      <c r="I25" s="25">
        <f>+E20-I24</f>
        <v>1227.5605348080571</v>
      </c>
    </row>
    <row r="27" spans="1:10" x14ac:dyDescent="0.25">
      <c r="A27" s="1" t="s">
        <v>192</v>
      </c>
      <c r="D27" s="42">
        <f>SUM(D9:D11)</f>
        <v>577</v>
      </c>
      <c r="E27" s="25">
        <f t="shared" ref="E27:I27" si="4">SUM(E9:E11)</f>
        <v>104690</v>
      </c>
      <c r="F27" s="25">
        <f t="shared" si="4"/>
        <v>-1227.5605348080571</v>
      </c>
      <c r="G27" s="25">
        <f t="shared" si="4"/>
        <v>103462.43946519194</v>
      </c>
      <c r="I27" s="25">
        <f t="shared" si="4"/>
        <v>95037</v>
      </c>
      <c r="J27" s="24">
        <f t="shared" ref="J27:J29" si="5">I27/G27*100</f>
        <v>91.856523479686047</v>
      </c>
    </row>
    <row r="28" spans="1:10" x14ac:dyDescent="0.25">
      <c r="A28" s="1" t="s">
        <v>210</v>
      </c>
      <c r="D28" s="42">
        <f>SUM(D12:D13)</f>
        <v>384.90000000000003</v>
      </c>
      <c r="E28" s="25">
        <f>SUM(E12:E13)</f>
        <v>49445</v>
      </c>
      <c r="F28" s="25">
        <f>SUM(F12:F13)</f>
        <v>1227.5605348080571</v>
      </c>
      <c r="G28" s="25">
        <f>SUM(G12:G13)</f>
        <v>50672.560534808057</v>
      </c>
      <c r="H28" s="25"/>
      <c r="I28" s="25">
        <f>SUM(I12:I13)</f>
        <v>59918</v>
      </c>
      <c r="J28" s="24">
        <f t="shared" si="5"/>
        <v>118.24545546468104</v>
      </c>
    </row>
    <row r="29" spans="1:10" x14ac:dyDescent="0.25">
      <c r="A29" s="17" t="s">
        <v>33</v>
      </c>
      <c r="D29" s="25">
        <f>+D14</f>
        <v>88.2</v>
      </c>
      <c r="E29" s="25">
        <f>+E14</f>
        <v>11402</v>
      </c>
      <c r="F29" s="25">
        <f>+F14</f>
        <v>0</v>
      </c>
      <c r="G29" s="25">
        <f>+G14</f>
        <v>11402</v>
      </c>
      <c r="I29" s="25">
        <f>+I14</f>
        <v>11675</v>
      </c>
      <c r="J29" s="24">
        <f t="shared" si="5"/>
        <v>102.39431678652868</v>
      </c>
    </row>
  </sheetData>
  <pageMargins left="0.7" right="0.7" top="0.75" bottom="0.75" header="0.3" footer="0.3"/>
  <pageSetup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3"/>
  <sheetViews>
    <sheetView workbookViewId="0">
      <selection activeCell="K24" sqref="K24"/>
    </sheetView>
  </sheetViews>
  <sheetFormatPr defaultRowHeight="15" x14ac:dyDescent="0.25"/>
  <cols>
    <col min="1" max="2" width="12.7109375" style="17" customWidth="1"/>
    <col min="3" max="7" width="11.7109375" style="17" customWidth="1"/>
    <col min="8" max="8" width="2.7109375" style="17" customWidth="1"/>
    <col min="9" max="11" width="11.7109375" style="17" customWidth="1"/>
    <col min="12" max="16384" width="9.140625" style="17"/>
  </cols>
  <sheetData>
    <row r="2" spans="1:15" x14ac:dyDescent="0.25">
      <c r="G2" s="34" t="s">
        <v>72</v>
      </c>
    </row>
    <row r="4" spans="1:15" x14ac:dyDescent="0.25">
      <c r="D4" s="20" t="s">
        <v>73</v>
      </c>
      <c r="E4" s="20"/>
      <c r="F4" s="20"/>
      <c r="G4" s="20"/>
      <c r="I4" s="20"/>
      <c r="J4" s="19" t="s">
        <v>74</v>
      </c>
      <c r="K4" s="20"/>
    </row>
    <row r="5" spans="1:15" x14ac:dyDescent="0.25">
      <c r="E5" s="18">
        <v>2017</v>
      </c>
      <c r="F5" s="18">
        <v>2017</v>
      </c>
      <c r="G5" s="18" t="s">
        <v>12</v>
      </c>
      <c r="I5" s="18">
        <v>2017</v>
      </c>
      <c r="J5" s="18" t="s">
        <v>12</v>
      </c>
      <c r="K5" s="18" t="s">
        <v>75</v>
      </c>
    </row>
    <row r="6" spans="1:15" x14ac:dyDescent="0.25">
      <c r="D6" s="18" t="s">
        <v>53</v>
      </c>
      <c r="E6" s="18" t="s">
        <v>54</v>
      </c>
      <c r="F6" s="18" t="s">
        <v>55</v>
      </c>
      <c r="G6" s="18" t="s">
        <v>56</v>
      </c>
      <c r="I6" s="18" t="s">
        <v>55</v>
      </c>
      <c r="J6" s="18" t="s">
        <v>56</v>
      </c>
      <c r="K6" s="18" t="s">
        <v>76</v>
      </c>
    </row>
    <row r="7" spans="1:15" x14ac:dyDescent="0.25">
      <c r="D7" s="18" t="s">
        <v>18</v>
      </c>
      <c r="E7" s="18" t="s">
        <v>59</v>
      </c>
      <c r="F7" s="18" t="s">
        <v>20</v>
      </c>
      <c r="G7" s="18" t="s">
        <v>60</v>
      </c>
      <c r="I7" s="18" t="s">
        <v>20</v>
      </c>
      <c r="J7" s="18" t="s">
        <v>60</v>
      </c>
      <c r="K7" s="18" t="s">
        <v>20</v>
      </c>
    </row>
    <row r="8" spans="1:15" ht="15.75" thickBot="1" x14ac:dyDescent="0.3">
      <c r="D8" s="23" t="s">
        <v>23</v>
      </c>
      <c r="E8" s="23" t="s">
        <v>24</v>
      </c>
      <c r="F8" s="23" t="s">
        <v>24</v>
      </c>
      <c r="G8" s="23" t="s">
        <v>25</v>
      </c>
      <c r="I8" s="23" t="s">
        <v>24</v>
      </c>
      <c r="J8" s="23" t="s">
        <v>25</v>
      </c>
      <c r="K8" s="23" t="s">
        <v>25</v>
      </c>
    </row>
    <row r="9" spans="1:15" x14ac:dyDescent="0.25">
      <c r="D9" s="46"/>
      <c r="E9" s="46" t="s">
        <v>177</v>
      </c>
      <c r="F9" s="46" t="s">
        <v>178</v>
      </c>
      <c r="G9" s="46"/>
      <c r="H9" s="46"/>
      <c r="I9" s="46" t="s">
        <v>179</v>
      </c>
      <c r="J9" s="46" t="s">
        <v>182</v>
      </c>
      <c r="K9" s="46" t="s">
        <v>181</v>
      </c>
      <c r="L9" s="46"/>
      <c r="M9" s="46" t="s">
        <v>180</v>
      </c>
    </row>
    <row r="10" spans="1:15" x14ac:dyDescent="0.25">
      <c r="A10" s="35" t="s">
        <v>49</v>
      </c>
      <c r="E10" s="28"/>
      <c r="F10" s="28"/>
      <c r="G10" s="24"/>
    </row>
    <row r="11" spans="1:15" x14ac:dyDescent="0.25">
      <c r="A11" s="31" t="s">
        <v>77</v>
      </c>
      <c r="D11" s="28"/>
      <c r="E11" s="28"/>
      <c r="F11" s="28"/>
      <c r="G11" s="24"/>
    </row>
    <row r="12" spans="1:15" hidden="1" x14ac:dyDescent="0.25">
      <c r="A12" s="17" t="s">
        <v>78</v>
      </c>
      <c r="D12" s="24">
        <v>93.9</v>
      </c>
      <c r="E12" s="28">
        <v>19112.759258070622</v>
      </c>
      <c r="F12" s="28">
        <v>19500.681648411406</v>
      </c>
      <c r="G12" s="24">
        <f t="shared" ref="G12:G24" si="0">100*F12/E12</f>
        <v>102.02965142344362</v>
      </c>
      <c r="I12" s="28">
        <v>19547.302680723154</v>
      </c>
      <c r="J12" s="24">
        <f>100*I12/E12</f>
        <v>102.2735776492818</v>
      </c>
      <c r="K12" s="24">
        <f>100*(I12/F12-1)</f>
        <v>0.23907385983887863</v>
      </c>
    </row>
    <row r="13" spans="1:15" hidden="1" x14ac:dyDescent="0.25">
      <c r="A13" s="17" t="s">
        <v>79</v>
      </c>
      <c r="D13" s="24">
        <v>163.30000000000001</v>
      </c>
      <c r="E13" s="28">
        <v>28963.262768069675</v>
      </c>
      <c r="F13" s="28">
        <v>27568.465337305486</v>
      </c>
      <c r="G13" s="24">
        <f t="shared" si="0"/>
        <v>95.184253093536583</v>
      </c>
      <c r="I13" s="28">
        <v>27622.503352030464</v>
      </c>
      <c r="J13" s="24">
        <f t="shared" ref="J13:J24" si="1">100*I13/E13</f>
        <v>95.370827427919068</v>
      </c>
      <c r="K13" s="24">
        <f t="shared" ref="K13:K24" si="2">100*(I13/F13-1)</f>
        <v>0.19601386607419613</v>
      </c>
    </row>
    <row r="14" spans="1:15" hidden="1" x14ac:dyDescent="0.25">
      <c r="A14" s="17" t="s">
        <v>80</v>
      </c>
      <c r="D14" s="24">
        <v>152.9</v>
      </c>
      <c r="E14" s="28">
        <v>25060.129934714434</v>
      </c>
      <c r="F14" s="28">
        <v>23833.34732147801</v>
      </c>
      <c r="G14" s="24">
        <f t="shared" si="0"/>
        <v>95.10464384489471</v>
      </c>
      <c r="I14" s="28">
        <v>23985.438416445868</v>
      </c>
      <c r="J14" s="24">
        <f t="shared" si="1"/>
        <v>95.711548499276319</v>
      </c>
      <c r="K14" s="24">
        <f t="shared" si="2"/>
        <v>0.63814407987414778</v>
      </c>
    </row>
    <row r="15" spans="1:15" x14ac:dyDescent="0.25">
      <c r="A15" s="43" t="s">
        <v>174</v>
      </c>
      <c r="D15" s="24">
        <f>SUM(D12:D14)</f>
        <v>410.1</v>
      </c>
      <c r="E15" s="28">
        <f t="shared" ref="E15:F15" si="3">SUM(E12:E14)</f>
        <v>73136.151960854739</v>
      </c>
      <c r="F15" s="28">
        <f t="shared" si="3"/>
        <v>70902.494307194895</v>
      </c>
      <c r="G15" s="24">
        <f t="shared" si="0"/>
        <v>96.945891199122173</v>
      </c>
      <c r="I15" s="28">
        <f t="shared" ref="I15" si="4">SUM(I12:I14)</f>
        <v>71155.244449199497</v>
      </c>
      <c r="J15" s="24">
        <f t="shared" ref="J15" si="5">100*I15/E15</f>
        <v>97.291479714826252</v>
      </c>
      <c r="K15" s="24">
        <f t="shared" ref="K15" si="6">100*(I15/F15-1)</f>
        <v>0.35647567053076479</v>
      </c>
      <c r="M15" s="25">
        <f>+I15-F15</f>
        <v>252.75014200460282</v>
      </c>
      <c r="O15" s="24"/>
    </row>
    <row r="16" spans="1:15" x14ac:dyDescent="0.25">
      <c r="A16" s="17" t="s">
        <v>81</v>
      </c>
      <c r="D16" s="24">
        <v>150.6</v>
      </c>
      <c r="E16" s="28">
        <v>26101.591490782303</v>
      </c>
      <c r="F16" s="28">
        <v>21367.23715747206</v>
      </c>
      <c r="G16" s="24">
        <f t="shared" si="0"/>
        <v>81.861817372392153</v>
      </c>
      <c r="I16" s="28">
        <v>22227.52120641376</v>
      </c>
      <c r="J16" s="24">
        <f t="shared" si="1"/>
        <v>85.157723866237589</v>
      </c>
      <c r="K16" s="24">
        <f t="shared" si="2"/>
        <v>4.0261829014279549</v>
      </c>
      <c r="M16" s="25">
        <f t="shared" ref="M16:M23" si="7">+I16-F16</f>
        <v>860.28404894169944</v>
      </c>
      <c r="O16" s="24"/>
    </row>
    <row r="17" spans="1:15" x14ac:dyDescent="0.25">
      <c r="A17" s="17" t="s">
        <v>82</v>
      </c>
      <c r="D17" s="24">
        <v>11.6</v>
      </c>
      <c r="E17" s="28">
        <v>2069.5814452007089</v>
      </c>
      <c r="F17" s="28">
        <v>1462.2939826588909</v>
      </c>
      <c r="G17" s="24">
        <f t="shared" si="0"/>
        <v>70.656508157719642</v>
      </c>
      <c r="I17" s="28">
        <v>1631.4813652742353</v>
      </c>
      <c r="J17" s="24">
        <f t="shared" si="1"/>
        <v>78.831464645065623</v>
      </c>
      <c r="K17" s="24">
        <f t="shared" si="2"/>
        <v>11.569997867850823</v>
      </c>
      <c r="M17" s="25">
        <f t="shared" si="7"/>
        <v>169.1873826153444</v>
      </c>
      <c r="O17" s="24"/>
    </row>
    <row r="18" spans="1:15" x14ac:dyDescent="0.25">
      <c r="A18" s="17" t="s">
        <v>83</v>
      </c>
      <c r="D18" s="24">
        <v>20.3</v>
      </c>
      <c r="E18" s="28">
        <v>2813.574783627324</v>
      </c>
      <c r="F18" s="28">
        <v>2328.1580200141848</v>
      </c>
      <c r="G18" s="24">
        <f t="shared" si="0"/>
        <v>82.747330320208192</v>
      </c>
      <c r="I18" s="28">
        <v>2778.5320833844489</v>
      </c>
      <c r="J18" s="24">
        <f t="shared" si="1"/>
        <v>98.754513281580614</v>
      </c>
      <c r="K18" s="24">
        <f t="shared" si="2"/>
        <v>19.344651844874349</v>
      </c>
      <c r="M18" s="25">
        <f t="shared" si="7"/>
        <v>450.37406337026414</v>
      </c>
      <c r="O18" s="24"/>
    </row>
    <row r="19" spans="1:15" x14ac:dyDescent="0.25">
      <c r="A19" s="48" t="s">
        <v>83</v>
      </c>
      <c r="B19" s="48"/>
      <c r="C19" s="48" t="s">
        <v>84</v>
      </c>
      <c r="D19" s="51">
        <v>22.2</v>
      </c>
      <c r="E19" s="54">
        <v>2849.8346628195877</v>
      </c>
      <c r="F19" s="54">
        <v>2487.8999658845828</v>
      </c>
      <c r="G19" s="51">
        <f t="shared" si="0"/>
        <v>87.2998001723752</v>
      </c>
      <c r="H19" s="48"/>
      <c r="I19" s="54">
        <v>3009.4942426205153</v>
      </c>
      <c r="J19" s="51">
        <f t="shared" si="1"/>
        <v>105.60241553251944</v>
      </c>
      <c r="K19" s="51">
        <f t="shared" si="2"/>
        <v>20.965243132292798</v>
      </c>
      <c r="L19" s="48"/>
      <c r="M19" s="53">
        <f t="shared" si="7"/>
        <v>521.59427673593245</v>
      </c>
      <c r="O19" s="24"/>
    </row>
    <row r="20" spans="1:15" x14ac:dyDescent="0.25">
      <c r="A20" s="1" t="s">
        <v>175</v>
      </c>
      <c r="D20" s="24">
        <f>SUM(D18:D19)</f>
        <v>42.5</v>
      </c>
      <c r="E20" s="28">
        <f t="shared" ref="E20" si="8">SUM(E18:E19)</f>
        <v>5663.4094464469117</v>
      </c>
      <c r="F20" s="28">
        <f>SUM(F18:F19)</f>
        <v>4816.0579858987676</v>
      </c>
      <c r="G20" s="24">
        <f>100*F20/E20</f>
        <v>85.038138800298952</v>
      </c>
      <c r="I20" s="28">
        <f>SUM(I18:I19)</f>
        <v>5788.0263260049642</v>
      </c>
      <c r="J20" s="24">
        <f t="shared" ref="J20" si="9">100*I20/E20</f>
        <v>102.20038619380122</v>
      </c>
      <c r="K20" s="24">
        <f t="shared" ref="K20" si="10">100*(I20/F20-1)</f>
        <v>20.18182386823586</v>
      </c>
      <c r="M20" s="25">
        <f t="shared" si="7"/>
        <v>971.96834010619659</v>
      </c>
      <c r="O20" s="24"/>
    </row>
    <row r="21" spans="1:15" x14ac:dyDescent="0.25">
      <c r="A21" s="17" t="s">
        <v>85</v>
      </c>
      <c r="D21" s="24">
        <v>2.6</v>
      </c>
      <c r="E21" s="28">
        <v>438.22747253033401</v>
      </c>
      <c r="F21" s="28">
        <v>304.73970681139355</v>
      </c>
      <c r="G21" s="24">
        <f t="shared" ref="G21:G23" si="11">100*F21/E21</f>
        <v>69.53916080427831</v>
      </c>
      <c r="I21" s="28">
        <v>355.62765178557549</v>
      </c>
      <c r="J21" s="24">
        <f t="shared" si="1"/>
        <v>81.151382347659421</v>
      </c>
      <c r="K21" s="24">
        <f t="shared" si="2"/>
        <v>16.698823237260974</v>
      </c>
      <c r="M21" s="25">
        <f t="shared" si="7"/>
        <v>50.887944974181949</v>
      </c>
      <c r="O21" s="24"/>
    </row>
    <row r="22" spans="1:15" x14ac:dyDescent="0.25">
      <c r="A22" s="48" t="s">
        <v>85</v>
      </c>
      <c r="B22" s="48"/>
      <c r="C22" s="48" t="s">
        <v>84</v>
      </c>
      <c r="D22" s="49">
        <v>7.9</v>
      </c>
      <c r="E22" s="50">
        <v>1313.3440742548214</v>
      </c>
      <c r="F22" s="50">
        <v>835.03496456793869</v>
      </c>
      <c r="G22" s="51">
        <f t="shared" si="11"/>
        <v>63.580822492516241</v>
      </c>
      <c r="H22" s="52"/>
      <c r="I22" s="50">
        <v>1057.9167179354449</v>
      </c>
      <c r="J22" s="49">
        <f t="shared" si="1"/>
        <v>80.551375581885992</v>
      </c>
      <c r="K22" s="49">
        <f t="shared" si="2"/>
        <v>26.691307888266568</v>
      </c>
      <c r="L22" s="48"/>
      <c r="M22" s="53">
        <f t="shared" si="7"/>
        <v>222.88175336750624</v>
      </c>
      <c r="O22" s="24"/>
    </row>
    <row r="23" spans="1:15" x14ac:dyDescent="0.25">
      <c r="A23" s="1" t="s">
        <v>176</v>
      </c>
      <c r="D23" s="32">
        <f>SUM(D21:D22)</f>
        <v>10.5</v>
      </c>
      <c r="E23" s="41">
        <f t="shared" ref="E23:F23" si="12">SUM(E21:E22)</f>
        <v>1751.5715467851555</v>
      </c>
      <c r="F23" s="41">
        <f t="shared" si="12"/>
        <v>1139.7746713793322</v>
      </c>
      <c r="G23" s="24">
        <f t="shared" si="11"/>
        <v>65.071545234408561</v>
      </c>
      <c r="I23" s="41">
        <f t="shared" ref="I23" si="13">SUM(I21:I22)</f>
        <v>1413.5443697210203</v>
      </c>
      <c r="J23" s="24">
        <f t="shared" ref="J23" si="14">100*I23/E23</f>
        <v>80.701491886840003</v>
      </c>
      <c r="K23" s="24">
        <f t="shared" ref="K23" si="15">100*(I23/F23-1)</f>
        <v>24.019633460566169</v>
      </c>
      <c r="M23" s="25">
        <f t="shared" si="7"/>
        <v>273.76969834168813</v>
      </c>
      <c r="O23" s="24"/>
    </row>
    <row r="24" spans="1:15" x14ac:dyDescent="0.25">
      <c r="A24" s="17" t="s">
        <v>71</v>
      </c>
      <c r="D24" s="24">
        <f>+D15+D16+D17+D20+D23</f>
        <v>625.30000000000007</v>
      </c>
      <c r="E24" s="28">
        <f t="shared" ref="E24:F24" si="16">+E15+E16+E17+E20+E23</f>
        <v>108722.30589006981</v>
      </c>
      <c r="F24" s="28">
        <f t="shared" si="16"/>
        <v>99687.858104603933</v>
      </c>
      <c r="G24" s="24">
        <f t="shared" si="0"/>
        <v>91.690345682512742</v>
      </c>
      <c r="I24" s="28">
        <f t="shared" ref="I24" si="17">+I15+I16+I17+I20+I23</f>
        <v>102215.81771661347</v>
      </c>
      <c r="J24" s="24">
        <f t="shared" si="1"/>
        <v>94.015498365132984</v>
      </c>
      <c r="K24" s="24">
        <f t="shared" si="2"/>
        <v>2.5358751407387192</v>
      </c>
      <c r="M24" s="28">
        <f t="shared" ref="M24" si="18">+M15+M16+M17+M20+M23</f>
        <v>2527.9596120095312</v>
      </c>
      <c r="O24" s="24"/>
    </row>
    <row r="25" spans="1:15" x14ac:dyDescent="0.25">
      <c r="D25" s="24"/>
      <c r="E25" s="28"/>
      <c r="F25" s="28"/>
      <c r="G25" s="24"/>
      <c r="I25" s="28"/>
      <c r="J25" s="24"/>
      <c r="K25" s="24"/>
      <c r="M25" s="28"/>
      <c r="O25" s="24"/>
    </row>
    <row r="26" spans="1:15" x14ac:dyDescent="0.25">
      <c r="M26" s="54">
        <f>-D40*2</f>
        <v>-260.79713836796623</v>
      </c>
      <c r="N26" s="55" t="s">
        <v>183</v>
      </c>
    </row>
    <row r="27" spans="1:15" x14ac:dyDescent="0.25">
      <c r="M27" s="54">
        <f>-D42*2</f>
        <v>-111.44087668375312</v>
      </c>
      <c r="N27" s="55" t="s">
        <v>184</v>
      </c>
    </row>
    <row r="28" spans="1:15" x14ac:dyDescent="0.25">
      <c r="C28" s="20"/>
      <c r="D28" s="20"/>
      <c r="E28" s="19" t="s">
        <v>86</v>
      </c>
      <c r="F28" s="20"/>
      <c r="G28" s="20"/>
      <c r="K28" s="47">
        <f>+M28/F24</f>
        <v>2.1624715767248018E-2</v>
      </c>
      <c r="M28" s="25">
        <f>SUM(M24:M27)</f>
        <v>2155.7215969578119</v>
      </c>
      <c r="N28" s="1" t="s">
        <v>185</v>
      </c>
    </row>
    <row r="29" spans="1:15" x14ac:dyDescent="0.25">
      <c r="C29" s="36" t="s">
        <v>87</v>
      </c>
      <c r="D29" s="36" t="s">
        <v>6</v>
      </c>
      <c r="E29" s="36" t="s">
        <v>8</v>
      </c>
      <c r="F29" s="36" t="s">
        <v>10</v>
      </c>
      <c r="G29" s="37"/>
    </row>
    <row r="30" spans="1:15" x14ac:dyDescent="0.25">
      <c r="C30" s="38" t="s">
        <v>88</v>
      </c>
      <c r="D30" s="38" t="s">
        <v>89</v>
      </c>
      <c r="E30" s="38" t="s">
        <v>90</v>
      </c>
      <c r="F30" s="38" t="s">
        <v>91</v>
      </c>
      <c r="G30" s="18" t="s">
        <v>92</v>
      </c>
      <c r="K30" s="47">
        <f>+M30/E24</f>
        <v>0.93673123346497811</v>
      </c>
      <c r="M30" s="25">
        <f>+F24+M28</f>
        <v>101843.57970156174</v>
      </c>
    </row>
    <row r="31" spans="1:15" x14ac:dyDescent="0.25">
      <c r="C31" s="19" t="s">
        <v>24</v>
      </c>
      <c r="D31" s="19" t="s">
        <v>24</v>
      </c>
      <c r="E31" s="19" t="s">
        <v>24</v>
      </c>
      <c r="F31" s="19" t="s">
        <v>24</v>
      </c>
      <c r="G31" s="19" t="s">
        <v>24</v>
      </c>
    </row>
    <row r="33" spans="1:13" hidden="1" x14ac:dyDescent="0.25">
      <c r="A33" s="17" t="s">
        <v>78</v>
      </c>
      <c r="C33" s="28">
        <f>(I12-F12)/4</f>
        <v>11.655258077937106</v>
      </c>
      <c r="D33" s="25">
        <f>C33</f>
        <v>11.655258077937106</v>
      </c>
      <c r="E33" s="25">
        <f>D33</f>
        <v>11.655258077937106</v>
      </c>
      <c r="F33" s="25">
        <f>E33</f>
        <v>11.655258077937106</v>
      </c>
      <c r="G33" s="25">
        <f>SUM(C33:F33)</f>
        <v>46.621032311748422</v>
      </c>
    </row>
    <row r="34" spans="1:13" hidden="1" x14ac:dyDescent="0.25">
      <c r="A34" s="17" t="s">
        <v>93</v>
      </c>
      <c r="C34" s="28">
        <f>(I13-F13)/4</f>
        <v>13.509503681244496</v>
      </c>
      <c r="D34" s="25">
        <f t="shared" ref="D34:F42" si="19">C34</f>
        <v>13.509503681244496</v>
      </c>
      <c r="E34" s="25">
        <f t="shared" si="19"/>
        <v>13.509503681244496</v>
      </c>
      <c r="F34" s="25">
        <f t="shared" si="19"/>
        <v>13.509503681244496</v>
      </c>
      <c r="G34" s="25">
        <f t="shared" ref="G34:G42" si="20">SUM(C34:F34)</f>
        <v>54.038014724977984</v>
      </c>
    </row>
    <row r="35" spans="1:13" hidden="1" x14ac:dyDescent="0.25">
      <c r="A35" s="17" t="s">
        <v>94</v>
      </c>
      <c r="C35" s="28">
        <f>(I14-F14)/4</f>
        <v>38.022773741964556</v>
      </c>
      <c r="D35" s="25">
        <f t="shared" si="19"/>
        <v>38.022773741964556</v>
      </c>
      <c r="E35" s="25">
        <f t="shared" si="19"/>
        <v>38.022773741964556</v>
      </c>
      <c r="F35" s="25">
        <f t="shared" si="19"/>
        <v>38.022773741964556</v>
      </c>
      <c r="G35" s="25">
        <f t="shared" si="20"/>
        <v>152.09109496785823</v>
      </c>
    </row>
    <row r="36" spans="1:13" x14ac:dyDescent="0.25">
      <c r="A36" s="43" t="s">
        <v>174</v>
      </c>
      <c r="C36" s="28">
        <f>SUM(C33:C35)</f>
        <v>63.187535501146158</v>
      </c>
      <c r="D36" s="28">
        <f t="shared" ref="D36:F36" si="21">SUM(D33:D35)</f>
        <v>63.187535501146158</v>
      </c>
      <c r="E36" s="28">
        <f t="shared" si="21"/>
        <v>63.187535501146158</v>
      </c>
      <c r="F36" s="28">
        <f t="shared" si="21"/>
        <v>63.187535501146158</v>
      </c>
      <c r="G36" s="25">
        <f t="shared" si="20"/>
        <v>252.75014200458463</v>
      </c>
      <c r="M36" s="47">
        <f>+G36/F15</f>
        <v>3.5647567053072853E-3</v>
      </c>
    </row>
    <row r="37" spans="1:13" x14ac:dyDescent="0.25">
      <c r="A37" s="17" t="s">
        <v>95</v>
      </c>
      <c r="C37" s="28">
        <f>(I16-F16)/4</f>
        <v>215.07101223542486</v>
      </c>
      <c r="D37" s="25">
        <f t="shared" si="19"/>
        <v>215.07101223542486</v>
      </c>
      <c r="E37" s="25">
        <f t="shared" si="19"/>
        <v>215.07101223542486</v>
      </c>
      <c r="F37" s="25">
        <f t="shared" si="19"/>
        <v>215.07101223542486</v>
      </c>
      <c r="G37" s="25">
        <f t="shared" si="20"/>
        <v>860.28404894169944</v>
      </c>
      <c r="M37" s="47">
        <f>+G37/F16</f>
        <v>4.0261829014279493E-2</v>
      </c>
    </row>
    <row r="38" spans="1:13" x14ac:dyDescent="0.25">
      <c r="A38" s="17" t="s">
        <v>96</v>
      </c>
      <c r="C38" s="28">
        <f>(I17-F17)/4</f>
        <v>42.296845653836101</v>
      </c>
      <c r="D38" s="25">
        <f t="shared" si="19"/>
        <v>42.296845653836101</v>
      </c>
      <c r="E38" s="25">
        <f t="shared" si="19"/>
        <v>42.296845653836101</v>
      </c>
      <c r="F38" s="25">
        <f t="shared" si="19"/>
        <v>42.296845653836101</v>
      </c>
      <c r="G38" s="25">
        <f t="shared" si="20"/>
        <v>169.1873826153444</v>
      </c>
      <c r="M38" s="47">
        <f>+G38/F17</f>
        <v>0.11569997867850813</v>
      </c>
    </row>
    <row r="39" spans="1:13" x14ac:dyDescent="0.25">
      <c r="A39" s="17" t="s">
        <v>83</v>
      </c>
      <c r="C39" s="28">
        <f>(I18-F18)/4</f>
        <v>112.59351584256603</v>
      </c>
      <c r="D39" s="25">
        <f t="shared" si="19"/>
        <v>112.59351584256603</v>
      </c>
      <c r="E39" s="25">
        <f t="shared" si="19"/>
        <v>112.59351584256603</v>
      </c>
      <c r="F39" s="25">
        <f t="shared" si="19"/>
        <v>112.59351584256603</v>
      </c>
      <c r="G39" s="25">
        <f t="shared" si="20"/>
        <v>450.37406337026414</v>
      </c>
      <c r="M39" s="47">
        <f>+G39/F18</f>
        <v>0.1934465184487435</v>
      </c>
    </row>
    <row r="40" spans="1:13" x14ac:dyDescent="0.25">
      <c r="A40" s="17" t="s">
        <v>97</v>
      </c>
      <c r="C40" s="28">
        <f>(I19-F19)/4</f>
        <v>130.39856918398311</v>
      </c>
      <c r="D40" s="25">
        <f t="shared" si="19"/>
        <v>130.39856918398311</v>
      </c>
      <c r="E40" s="25">
        <v>0</v>
      </c>
      <c r="F40" s="25">
        <v>0</v>
      </c>
      <c r="G40" s="25">
        <f t="shared" si="20"/>
        <v>260.79713836796623</v>
      </c>
      <c r="I40" s="17" t="s">
        <v>98</v>
      </c>
      <c r="M40" s="47">
        <f>+G40/F19</f>
        <v>0.10482621566146401</v>
      </c>
    </row>
    <row r="41" spans="1:13" x14ac:dyDescent="0.25">
      <c r="A41" s="17" t="s">
        <v>85</v>
      </c>
      <c r="C41" s="28">
        <f>(I21-F21)/4</f>
        <v>12.721986243545487</v>
      </c>
      <c r="D41" s="25">
        <f t="shared" si="19"/>
        <v>12.721986243545487</v>
      </c>
      <c r="E41" s="25">
        <f t="shared" si="19"/>
        <v>12.721986243545487</v>
      </c>
      <c r="F41" s="25">
        <f t="shared" si="19"/>
        <v>12.721986243545487</v>
      </c>
      <c r="G41" s="25">
        <f t="shared" si="20"/>
        <v>50.887944974181949</v>
      </c>
      <c r="M41" s="47">
        <f>+G41/F21</f>
        <v>0.16698823237260974</v>
      </c>
    </row>
    <row r="42" spans="1:13" x14ac:dyDescent="0.25">
      <c r="A42" s="17" t="s">
        <v>99</v>
      </c>
      <c r="C42" s="30">
        <f>(I22-F22)/4</f>
        <v>55.720438341876559</v>
      </c>
      <c r="D42" s="27">
        <f t="shared" si="19"/>
        <v>55.720438341876559</v>
      </c>
      <c r="E42" s="27">
        <v>0</v>
      </c>
      <c r="F42" s="27">
        <v>0</v>
      </c>
      <c r="G42" s="27">
        <f t="shared" si="20"/>
        <v>111.44087668375312</v>
      </c>
      <c r="I42" s="17" t="s">
        <v>98</v>
      </c>
      <c r="M42" s="47">
        <f>+G42/F22</f>
        <v>0.13345653944133287</v>
      </c>
    </row>
    <row r="43" spans="1:13" x14ac:dyDescent="0.25">
      <c r="A43" s="17" t="s">
        <v>71</v>
      </c>
      <c r="C43" s="28">
        <f>SUM(C36:C42)</f>
        <v>631.98990300237824</v>
      </c>
      <c r="D43" s="28">
        <f t="shared" ref="D43:G43" si="22">SUM(D36:D42)</f>
        <v>631.98990300237824</v>
      </c>
      <c r="E43" s="28">
        <f t="shared" si="22"/>
        <v>445.87089547651863</v>
      </c>
      <c r="F43" s="28">
        <f t="shared" si="22"/>
        <v>445.87089547651863</v>
      </c>
      <c r="G43" s="28">
        <f t="shared" si="22"/>
        <v>2155.7215969577937</v>
      </c>
      <c r="M43" s="47">
        <f>+G43/F24</f>
        <v>2.1624715767247837E-2</v>
      </c>
    </row>
    <row r="46" spans="1:13" x14ac:dyDescent="0.25">
      <c r="B46" s="39" t="s">
        <v>100</v>
      </c>
      <c r="C46" s="17" t="s">
        <v>101</v>
      </c>
    </row>
    <row r="47" spans="1:13" x14ac:dyDescent="0.25">
      <c r="B47" s="39"/>
      <c r="C47" s="17" t="s">
        <v>102</v>
      </c>
    </row>
    <row r="48" spans="1:13" x14ac:dyDescent="0.25">
      <c r="B48" s="39"/>
      <c r="C48" s="17" t="s">
        <v>103</v>
      </c>
    </row>
    <row r="50" spans="1:11" x14ac:dyDescent="0.25">
      <c r="B50" s="40" t="s">
        <v>104</v>
      </c>
      <c r="C50" s="17" t="s">
        <v>105</v>
      </c>
    </row>
    <row r="51" spans="1:11" x14ac:dyDescent="0.25">
      <c r="C51" s="17" t="s">
        <v>106</v>
      </c>
    </row>
    <row r="52" spans="1:11" x14ac:dyDescent="0.25">
      <c r="C52" s="17" t="s">
        <v>107</v>
      </c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</sheetData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4"/>
  <sheetViews>
    <sheetView workbookViewId="0">
      <selection activeCell="I43" sqref="I43"/>
    </sheetView>
  </sheetViews>
  <sheetFormatPr defaultRowHeight="15" x14ac:dyDescent="0.25"/>
  <cols>
    <col min="1" max="2" width="12.7109375" style="17" customWidth="1"/>
    <col min="3" max="7" width="11.7109375" style="17" customWidth="1"/>
    <col min="8" max="8" width="2.7109375" style="17" customWidth="1"/>
    <col min="9" max="11" width="11.7109375" style="17" customWidth="1"/>
    <col min="12" max="14" width="9.140625" style="17"/>
    <col min="15" max="15" width="15.85546875" style="17" customWidth="1"/>
    <col min="16" max="16" width="10.85546875" style="17" bestFit="1" customWidth="1"/>
    <col min="17" max="17" width="13.42578125" style="17" bestFit="1" customWidth="1"/>
    <col min="18" max="18" width="11.85546875" style="17" bestFit="1" customWidth="1"/>
    <col min="19" max="19" width="16.140625" style="17" bestFit="1" customWidth="1"/>
    <col min="20" max="16384" width="9.140625" style="17"/>
  </cols>
  <sheetData>
    <row r="1" spans="1:19" ht="15.75" thickBot="1" x14ac:dyDescent="0.3"/>
    <row r="2" spans="1:19" x14ac:dyDescent="0.25">
      <c r="A2" s="95"/>
      <c r="B2" s="96"/>
      <c r="C2" s="96"/>
      <c r="D2" s="96"/>
      <c r="E2" s="96"/>
      <c r="F2" s="96"/>
      <c r="G2" s="97" t="s">
        <v>232</v>
      </c>
      <c r="H2" s="96"/>
      <c r="I2" s="96"/>
      <c r="J2" s="96"/>
      <c r="K2" s="96"/>
      <c r="L2" s="96"/>
      <c r="M2" s="98"/>
    </row>
    <row r="3" spans="1:19" x14ac:dyDescent="0.25">
      <c r="A3" s="99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100"/>
    </row>
    <row r="4" spans="1:19" x14ac:dyDescent="0.25">
      <c r="A4" s="99"/>
      <c r="B4" s="37"/>
      <c r="C4" s="37"/>
      <c r="D4" s="20" t="s">
        <v>73</v>
      </c>
      <c r="E4" s="20"/>
      <c r="F4" s="20"/>
      <c r="G4" s="20"/>
      <c r="H4" s="37"/>
      <c r="I4" s="20"/>
      <c r="J4" s="19" t="s">
        <v>74</v>
      </c>
      <c r="K4" s="20"/>
      <c r="L4" s="37"/>
      <c r="M4" s="100"/>
    </row>
    <row r="5" spans="1:19" x14ac:dyDescent="0.25">
      <c r="A5" s="99"/>
      <c r="B5" s="37"/>
      <c r="C5" s="37"/>
      <c r="D5" s="37"/>
      <c r="E5" s="36">
        <v>2017</v>
      </c>
      <c r="F5" s="36">
        <v>2017</v>
      </c>
      <c r="G5" s="36" t="s">
        <v>12</v>
      </c>
      <c r="H5" s="37"/>
      <c r="I5" s="36">
        <v>2017</v>
      </c>
      <c r="J5" s="36" t="s">
        <v>12</v>
      </c>
      <c r="K5" s="36" t="s">
        <v>75</v>
      </c>
      <c r="L5" s="37"/>
      <c r="M5" s="100"/>
    </row>
    <row r="6" spans="1:19" x14ac:dyDescent="0.25">
      <c r="A6" s="99"/>
      <c r="B6" s="37"/>
      <c r="C6" s="37"/>
      <c r="D6" s="36" t="s">
        <v>53</v>
      </c>
      <c r="E6" s="36" t="s">
        <v>54</v>
      </c>
      <c r="F6" s="36" t="s">
        <v>55</v>
      </c>
      <c r="G6" s="36" t="s">
        <v>56</v>
      </c>
      <c r="H6" s="37"/>
      <c r="I6" s="36" t="s">
        <v>55</v>
      </c>
      <c r="J6" s="36" t="s">
        <v>56</v>
      </c>
      <c r="K6" s="36" t="s">
        <v>76</v>
      </c>
      <c r="L6" s="37"/>
      <c r="M6" s="100"/>
    </row>
    <row r="7" spans="1:19" x14ac:dyDescent="0.25">
      <c r="A7" s="99"/>
      <c r="B7" s="37"/>
      <c r="C7" s="37"/>
      <c r="D7" s="36" t="s">
        <v>18</v>
      </c>
      <c r="E7" s="36" t="s">
        <v>59</v>
      </c>
      <c r="F7" s="36" t="s">
        <v>20</v>
      </c>
      <c r="G7" s="36" t="s">
        <v>60</v>
      </c>
      <c r="H7" s="37"/>
      <c r="I7" s="36" t="s">
        <v>20</v>
      </c>
      <c r="J7" s="36" t="s">
        <v>60</v>
      </c>
      <c r="K7" s="36" t="s">
        <v>20</v>
      </c>
      <c r="L7" s="37"/>
      <c r="M7" s="100"/>
      <c r="O7" s="127" t="s">
        <v>198</v>
      </c>
      <c r="P7" s="128"/>
      <c r="Q7" s="128"/>
      <c r="R7" s="128"/>
      <c r="S7" s="129"/>
    </row>
    <row r="8" spans="1:19" ht="15.75" thickBot="1" x14ac:dyDescent="0.3">
      <c r="A8" s="99"/>
      <c r="B8" s="37"/>
      <c r="C8" s="37"/>
      <c r="D8" s="23" t="s">
        <v>23</v>
      </c>
      <c r="E8" s="23" t="s">
        <v>24</v>
      </c>
      <c r="F8" s="23" t="s">
        <v>24</v>
      </c>
      <c r="G8" s="23" t="s">
        <v>25</v>
      </c>
      <c r="H8" s="37"/>
      <c r="I8" s="23" t="s">
        <v>24</v>
      </c>
      <c r="J8" s="23" t="s">
        <v>25</v>
      </c>
      <c r="K8" s="23" t="s">
        <v>25</v>
      </c>
      <c r="L8" s="37"/>
      <c r="M8" s="100"/>
      <c r="O8" s="124" t="s">
        <v>234</v>
      </c>
      <c r="P8" s="125"/>
      <c r="Q8" s="125"/>
      <c r="R8" s="125"/>
      <c r="S8" s="126"/>
    </row>
    <row r="9" spans="1:19" x14ac:dyDescent="0.25">
      <c r="A9" s="99"/>
      <c r="B9" s="37"/>
      <c r="C9" s="37"/>
      <c r="D9" s="106"/>
      <c r="E9" s="106" t="s">
        <v>177</v>
      </c>
      <c r="F9" s="106" t="s">
        <v>178</v>
      </c>
      <c r="G9" s="106"/>
      <c r="H9" s="106"/>
      <c r="I9" s="106" t="s">
        <v>179</v>
      </c>
      <c r="J9" s="106" t="s">
        <v>182</v>
      </c>
      <c r="K9" s="106" t="s">
        <v>181</v>
      </c>
      <c r="L9" s="106"/>
      <c r="M9" s="107" t="s">
        <v>180</v>
      </c>
      <c r="O9" s="82" t="s">
        <v>54</v>
      </c>
      <c r="P9" s="84" t="s">
        <v>203</v>
      </c>
      <c r="Q9" s="85" t="s">
        <v>201</v>
      </c>
      <c r="R9" s="84" t="s">
        <v>204</v>
      </c>
      <c r="S9" s="86" t="s">
        <v>207</v>
      </c>
    </row>
    <row r="10" spans="1:19" x14ac:dyDescent="0.25">
      <c r="A10" s="114" t="s">
        <v>49</v>
      </c>
      <c r="B10" s="37"/>
      <c r="C10" s="37"/>
      <c r="D10" s="37"/>
      <c r="E10" s="41"/>
      <c r="F10" s="41"/>
      <c r="G10" s="32"/>
      <c r="H10" s="37"/>
      <c r="I10" s="37"/>
      <c r="J10" s="37"/>
      <c r="K10" s="37"/>
      <c r="L10" s="37"/>
      <c r="M10" s="100"/>
      <c r="O10" s="83" t="s">
        <v>199</v>
      </c>
      <c r="P10" s="64" t="s">
        <v>200</v>
      </c>
      <c r="Q10" s="65" t="s">
        <v>202</v>
      </c>
      <c r="R10" s="64" t="s">
        <v>205</v>
      </c>
      <c r="S10" s="87" t="s">
        <v>206</v>
      </c>
    </row>
    <row r="11" spans="1:19" x14ac:dyDescent="0.25">
      <c r="A11" s="115" t="s">
        <v>77</v>
      </c>
      <c r="B11" s="37"/>
      <c r="C11" s="37"/>
      <c r="D11" s="41"/>
      <c r="E11" s="41"/>
      <c r="F11" s="41"/>
      <c r="G11" s="32"/>
      <c r="H11" s="37"/>
      <c r="I11" s="37"/>
      <c r="J11" s="37"/>
      <c r="K11" s="37"/>
      <c r="L11" s="37"/>
      <c r="M11" s="100"/>
      <c r="O11" s="66"/>
      <c r="P11" s="37"/>
      <c r="Q11" s="37"/>
      <c r="R11" s="37"/>
      <c r="S11" s="67"/>
    </row>
    <row r="12" spans="1:19" hidden="1" x14ac:dyDescent="0.25">
      <c r="A12" s="99" t="s">
        <v>78</v>
      </c>
      <c r="B12" s="37"/>
      <c r="C12" s="37"/>
      <c r="D12" s="32">
        <v>93.9</v>
      </c>
      <c r="E12" s="41">
        <v>19112.759258070622</v>
      </c>
      <c r="F12" s="41">
        <v>19500.681648411406</v>
      </c>
      <c r="G12" s="32">
        <f t="shared" ref="G12:G24" si="0">100*F12/E12</f>
        <v>102.02965142344362</v>
      </c>
      <c r="H12" s="37"/>
      <c r="I12" s="41">
        <v>19547.302680723154</v>
      </c>
      <c r="J12" s="32">
        <f>100*I12/E12</f>
        <v>102.2735776492818</v>
      </c>
      <c r="K12" s="32">
        <f>100*(I12/F12-1)</f>
        <v>0.23907385983887863</v>
      </c>
      <c r="L12" s="37"/>
      <c r="M12" s="100"/>
      <c r="O12" s="66"/>
      <c r="P12" s="37"/>
      <c r="Q12" s="37"/>
      <c r="R12" s="37"/>
      <c r="S12" s="67"/>
    </row>
    <row r="13" spans="1:19" hidden="1" x14ac:dyDescent="0.25">
      <c r="A13" s="99" t="s">
        <v>79</v>
      </c>
      <c r="B13" s="37"/>
      <c r="C13" s="37"/>
      <c r="D13" s="32">
        <v>163.30000000000001</v>
      </c>
      <c r="E13" s="41">
        <v>28963.262768069675</v>
      </c>
      <c r="F13" s="41">
        <v>27568.465337305486</v>
      </c>
      <c r="G13" s="32">
        <f t="shared" si="0"/>
        <v>95.184253093536583</v>
      </c>
      <c r="H13" s="37"/>
      <c r="I13" s="41">
        <v>27622.503352030464</v>
      </c>
      <c r="J13" s="32">
        <f t="shared" ref="J13:J24" si="1">100*I13/E13</f>
        <v>95.370827427919068</v>
      </c>
      <c r="K13" s="32">
        <f t="shared" ref="K13:K24" si="2">100*(I13/F13-1)</f>
        <v>0.19601386607419613</v>
      </c>
      <c r="L13" s="37"/>
      <c r="M13" s="100"/>
      <c r="O13" s="66"/>
      <c r="P13" s="37"/>
      <c r="Q13" s="37"/>
      <c r="R13" s="37"/>
      <c r="S13" s="67"/>
    </row>
    <row r="14" spans="1:19" hidden="1" x14ac:dyDescent="0.25">
      <c r="A14" s="99" t="s">
        <v>80</v>
      </c>
      <c r="B14" s="37"/>
      <c r="C14" s="37"/>
      <c r="D14" s="32">
        <v>152.9</v>
      </c>
      <c r="E14" s="41">
        <v>25060.129934714434</v>
      </c>
      <c r="F14" s="41">
        <v>23833.34732147801</v>
      </c>
      <c r="G14" s="32">
        <f t="shared" si="0"/>
        <v>95.10464384489471</v>
      </c>
      <c r="H14" s="37"/>
      <c r="I14" s="41">
        <v>23985.438416445868</v>
      </c>
      <c r="J14" s="32">
        <f t="shared" si="1"/>
        <v>95.711548499276319</v>
      </c>
      <c r="K14" s="32">
        <f t="shared" si="2"/>
        <v>0.63814407987414778</v>
      </c>
      <c r="L14" s="37"/>
      <c r="M14" s="100"/>
      <c r="O14" s="66"/>
      <c r="P14" s="37"/>
      <c r="Q14" s="37"/>
      <c r="R14" s="37"/>
      <c r="S14" s="67"/>
    </row>
    <row r="15" spans="1:19" x14ac:dyDescent="0.25">
      <c r="A15" s="102" t="s">
        <v>174</v>
      </c>
      <c r="B15" s="37"/>
      <c r="C15" s="37"/>
      <c r="D15" s="32">
        <f>SUM(D12:D14)</f>
        <v>410.1</v>
      </c>
      <c r="E15" s="41">
        <f t="shared" ref="E15:F15" si="3">SUM(E12:E14)</f>
        <v>73136.151960854739</v>
      </c>
      <c r="F15" s="41">
        <f t="shared" si="3"/>
        <v>70902.494307194895</v>
      </c>
      <c r="G15" s="32">
        <f t="shared" si="0"/>
        <v>96.945891199122173</v>
      </c>
      <c r="H15" s="37"/>
      <c r="I15" s="41">
        <f t="shared" ref="I15" si="4">SUM(I12:I14)</f>
        <v>71155.244449199497</v>
      </c>
      <c r="J15" s="32">
        <f t="shared" si="1"/>
        <v>97.291479714826252</v>
      </c>
      <c r="K15" s="32">
        <f>100*(I15/F15-1)</f>
        <v>0.35647567053076479</v>
      </c>
      <c r="L15" s="37"/>
      <c r="M15" s="108">
        <f>+I15-F15</f>
        <v>252.75014200460282</v>
      </c>
      <c r="O15" s="68"/>
      <c r="P15" s="69">
        <f>+F15/$F$24</f>
        <v>0.71124503681076057</v>
      </c>
      <c r="Q15" s="41">
        <f>+P15*'Table 2'!F$23</f>
        <v>67594.594563384249</v>
      </c>
      <c r="R15" s="70">
        <f>+Q15*K15/100</f>
        <v>240.95828421237587</v>
      </c>
      <c r="S15" s="71">
        <f>SUM(Q15:R15)</f>
        <v>67835.552847596628</v>
      </c>
    </row>
    <row r="16" spans="1:19" x14ac:dyDescent="0.25">
      <c r="A16" s="99" t="s">
        <v>81</v>
      </c>
      <c r="B16" s="37"/>
      <c r="C16" s="37"/>
      <c r="D16" s="32">
        <v>150.6</v>
      </c>
      <c r="E16" s="41">
        <v>26101.591490782303</v>
      </c>
      <c r="F16" s="41">
        <v>21367.23715747206</v>
      </c>
      <c r="G16" s="32">
        <f t="shared" si="0"/>
        <v>81.861817372392153</v>
      </c>
      <c r="H16" s="37"/>
      <c r="I16" s="41">
        <v>22227.52120641376</v>
      </c>
      <c r="J16" s="32">
        <f t="shared" si="1"/>
        <v>85.157723866237589</v>
      </c>
      <c r="K16" s="32">
        <f t="shared" si="2"/>
        <v>4.0261829014279549</v>
      </c>
      <c r="L16" s="37"/>
      <c r="M16" s="108">
        <f t="shared" ref="M16:M23" si="5">+I16-F16</f>
        <v>860.28404894169944</v>
      </c>
      <c r="O16" s="68"/>
      <c r="P16" s="69">
        <f t="shared" ref="P16:P23" si="6">+F16/$F$24</f>
        <v>0.21434142094868869</v>
      </c>
      <c r="Q16" s="41">
        <f>+P16*'Table 2'!F$23</f>
        <v>20370.365622700527</v>
      </c>
      <c r="R16" s="70">
        <f t="shared" ref="R16:R23" si="7">+Q16*K16/100</f>
        <v>820.14817765952671</v>
      </c>
      <c r="S16" s="71">
        <f t="shared" ref="S16:S23" si="8">SUM(Q16:R16)</f>
        <v>21190.513800360055</v>
      </c>
    </row>
    <row r="17" spans="1:22" x14ac:dyDescent="0.25">
      <c r="A17" s="99" t="s">
        <v>82</v>
      </c>
      <c r="B17" s="37"/>
      <c r="C17" s="37"/>
      <c r="D17" s="32">
        <v>11.6</v>
      </c>
      <c r="E17" s="41">
        <v>2069.5814452007089</v>
      </c>
      <c r="F17" s="41">
        <v>1462.2939826588909</v>
      </c>
      <c r="G17" s="32">
        <f t="shared" si="0"/>
        <v>70.656508157719642</v>
      </c>
      <c r="H17" s="37"/>
      <c r="I17" s="41">
        <v>1631.4813652742353</v>
      </c>
      <c r="J17" s="32">
        <f t="shared" si="1"/>
        <v>78.831464645065623</v>
      </c>
      <c r="K17" s="32">
        <f t="shared" si="2"/>
        <v>11.569997867850823</v>
      </c>
      <c r="L17" s="37"/>
      <c r="M17" s="108">
        <f t="shared" si="5"/>
        <v>169.1873826153444</v>
      </c>
      <c r="O17" s="68"/>
      <c r="P17" s="69">
        <f t="shared" si="6"/>
        <v>1.4668727069293477E-2</v>
      </c>
      <c r="Q17" s="41">
        <f>+P17*'Table 2'!F$23</f>
        <v>1394.0718144844441</v>
      </c>
      <c r="R17" s="70">
        <f t="shared" si="7"/>
        <v>161.29407921215946</v>
      </c>
      <c r="S17" s="71">
        <f t="shared" si="8"/>
        <v>1555.3658936966035</v>
      </c>
    </row>
    <row r="18" spans="1:22" x14ac:dyDescent="0.25">
      <c r="A18" s="99" t="s">
        <v>83</v>
      </c>
      <c r="B18" s="37"/>
      <c r="C18" s="37"/>
      <c r="D18" s="32">
        <v>20.3</v>
      </c>
      <c r="E18" s="41">
        <v>2813.574783627324</v>
      </c>
      <c r="F18" s="41">
        <v>2328.1580200141848</v>
      </c>
      <c r="G18" s="32">
        <f t="shared" si="0"/>
        <v>82.747330320208192</v>
      </c>
      <c r="H18" s="37"/>
      <c r="I18" s="41">
        <v>2778.5320833844489</v>
      </c>
      <c r="J18" s="32">
        <f t="shared" si="1"/>
        <v>98.754513281580614</v>
      </c>
      <c r="K18" s="32">
        <f t="shared" si="2"/>
        <v>19.344651844874349</v>
      </c>
      <c r="L18" s="37"/>
      <c r="M18" s="108">
        <f t="shared" si="5"/>
        <v>450.37406337026414</v>
      </c>
      <c r="O18" s="68"/>
      <c r="P18" s="69">
        <f t="shared" si="6"/>
        <v>2.3354479314534118E-2</v>
      </c>
      <c r="Q18" s="41">
        <f>+P18*'Table 2'!F$23</f>
        <v>2219.5396506153788</v>
      </c>
      <c r="R18" s="70">
        <f t="shared" si="7"/>
        <v>429.36221797048557</v>
      </c>
      <c r="S18" s="71">
        <f t="shared" si="8"/>
        <v>2648.9018685858646</v>
      </c>
    </row>
    <row r="19" spans="1:22" x14ac:dyDescent="0.25">
      <c r="A19" s="109" t="s">
        <v>83</v>
      </c>
      <c r="B19" s="52"/>
      <c r="C19" s="52" t="s">
        <v>84</v>
      </c>
      <c r="D19" s="49">
        <v>22.2</v>
      </c>
      <c r="E19" s="50">
        <v>2849.8346628195877</v>
      </c>
      <c r="F19" s="50">
        <v>2487.8999658845828</v>
      </c>
      <c r="G19" s="49">
        <f t="shared" si="0"/>
        <v>87.2998001723752</v>
      </c>
      <c r="H19" s="52"/>
      <c r="I19" s="50">
        <v>2748</v>
      </c>
      <c r="J19" s="49">
        <f t="shared" si="1"/>
        <v>96.426646635042545</v>
      </c>
      <c r="K19" s="49">
        <f t="shared" si="2"/>
        <v>10.454601779896633</v>
      </c>
      <c r="L19" s="52"/>
      <c r="M19" s="110">
        <f>+I19-F19</f>
        <v>260.1000341154172</v>
      </c>
      <c r="O19" s="72">
        <f>+E19/E24*'Table 2'!E23</f>
        <v>2744.1396538466215</v>
      </c>
      <c r="P19" s="73">
        <f t="shared" si="6"/>
        <v>2.49569006014152E-2</v>
      </c>
      <c r="Q19" s="50">
        <f>+P19*'Table 2'!F$23</f>
        <v>2371.8289624566964</v>
      </c>
      <c r="R19" s="74">
        <f>+Q19*K19/100</f>
        <v>247.96527292510163</v>
      </c>
      <c r="S19" s="75">
        <f t="shared" si="8"/>
        <v>2619.794235381798</v>
      </c>
    </row>
    <row r="20" spans="1:22" x14ac:dyDescent="0.25">
      <c r="A20" s="116" t="s">
        <v>175</v>
      </c>
      <c r="B20" s="37"/>
      <c r="C20" s="37"/>
      <c r="D20" s="32">
        <f>SUM(D18:D19)</f>
        <v>42.5</v>
      </c>
      <c r="E20" s="41">
        <f t="shared" ref="E20" si="9">SUM(E18:E19)</f>
        <v>5663.4094464469117</v>
      </c>
      <c r="F20" s="41">
        <f>SUM(F18:F19)</f>
        <v>4816.0579858987676</v>
      </c>
      <c r="G20" s="32">
        <f>100*F20/E20</f>
        <v>85.038138800298952</v>
      </c>
      <c r="H20" s="37"/>
      <c r="I20" s="41">
        <f>SUM(I18:I19)</f>
        <v>5526.5320833844489</v>
      </c>
      <c r="J20" s="32">
        <f t="shared" si="1"/>
        <v>97.583127895717723</v>
      </c>
      <c r="K20" s="32">
        <f t="shared" si="2"/>
        <v>14.752191513597257</v>
      </c>
      <c r="L20" s="37"/>
      <c r="M20" s="108">
        <f t="shared" si="5"/>
        <v>710.47409748568134</v>
      </c>
      <c r="O20" s="76"/>
      <c r="P20" s="69">
        <f t="shared" si="6"/>
        <v>4.8311379915949318E-2</v>
      </c>
      <c r="Q20" s="41">
        <f>+P20*'Table 2'!F$23</f>
        <v>4591.3686130720753</v>
      </c>
      <c r="R20" s="70">
        <f t="shared" si="7"/>
        <v>677.32749089558683</v>
      </c>
      <c r="S20" s="71">
        <f t="shared" si="8"/>
        <v>5268.6961039676626</v>
      </c>
    </row>
    <row r="21" spans="1:22" x14ac:dyDescent="0.25">
      <c r="A21" s="99" t="s">
        <v>85</v>
      </c>
      <c r="B21" s="37"/>
      <c r="C21" s="37"/>
      <c r="D21" s="32">
        <v>2.6</v>
      </c>
      <c r="E21" s="41">
        <v>438.22747253033401</v>
      </c>
      <c r="F21" s="41">
        <v>304.73970681139355</v>
      </c>
      <c r="G21" s="32">
        <f t="shared" ref="G21:G23" si="10">100*F21/E21</f>
        <v>69.53916080427831</v>
      </c>
      <c r="H21" s="37"/>
      <c r="I21" s="41">
        <v>355.62765178557549</v>
      </c>
      <c r="J21" s="32">
        <f t="shared" si="1"/>
        <v>81.151382347659421</v>
      </c>
      <c r="K21" s="32">
        <f t="shared" si="2"/>
        <v>16.698823237260974</v>
      </c>
      <c r="L21" s="37"/>
      <c r="M21" s="108">
        <f t="shared" si="5"/>
        <v>50.887944974181949</v>
      </c>
      <c r="O21" s="76"/>
      <c r="P21" s="69">
        <f t="shared" si="6"/>
        <v>3.0569390556232606E-3</v>
      </c>
      <c r="Q21" s="41">
        <f>+P21*'Table 2'!F$23</f>
        <v>290.52231702926781</v>
      </c>
      <c r="R21" s="70">
        <f t="shared" si="7"/>
        <v>48.513808185512374</v>
      </c>
      <c r="S21" s="71">
        <f t="shared" si="8"/>
        <v>339.03612521478021</v>
      </c>
    </row>
    <row r="22" spans="1:22" x14ac:dyDescent="0.25">
      <c r="A22" s="109" t="s">
        <v>85</v>
      </c>
      <c r="B22" s="52"/>
      <c r="C22" s="52" t="s">
        <v>84</v>
      </c>
      <c r="D22" s="49">
        <v>7.9</v>
      </c>
      <c r="E22" s="50">
        <v>1313.3440742548214</v>
      </c>
      <c r="F22" s="50">
        <v>835.03496456793869</v>
      </c>
      <c r="G22" s="49">
        <f t="shared" si="10"/>
        <v>63.580822492516241</v>
      </c>
      <c r="H22" s="52"/>
      <c r="I22" s="50">
        <v>947</v>
      </c>
      <c r="J22" s="49">
        <f t="shared" si="1"/>
        <v>72.106009275392552</v>
      </c>
      <c r="K22" s="49">
        <f t="shared" si="2"/>
        <v>13.408424818473797</v>
      </c>
      <c r="L22" s="52"/>
      <c r="M22" s="110">
        <f t="shared" si="5"/>
        <v>111.96503543206131</v>
      </c>
      <c r="O22" s="72">
        <f>+E22/E24*'Table 2'!E23</f>
        <v>1264.6346120800526</v>
      </c>
      <c r="P22" s="73">
        <f t="shared" si="6"/>
        <v>8.376496199684863E-3</v>
      </c>
      <c r="Q22" s="50">
        <f>+P22*'Table 2'!F$23</f>
        <v>796.0770693294503</v>
      </c>
      <c r="R22" s="74">
        <f t="shared" si="7"/>
        <v>106.74139533814886</v>
      </c>
      <c r="S22" s="75">
        <f t="shared" si="8"/>
        <v>902.81846466759919</v>
      </c>
    </row>
    <row r="23" spans="1:22" x14ac:dyDescent="0.25">
      <c r="A23" s="116" t="s">
        <v>176</v>
      </c>
      <c r="B23" s="37"/>
      <c r="C23" s="37"/>
      <c r="D23" s="32">
        <f>SUM(D21:D22)</f>
        <v>10.5</v>
      </c>
      <c r="E23" s="41">
        <f t="shared" ref="E23:F23" si="11">SUM(E21:E22)</f>
        <v>1751.5715467851555</v>
      </c>
      <c r="F23" s="41">
        <f t="shared" si="11"/>
        <v>1139.7746713793322</v>
      </c>
      <c r="G23" s="32">
        <f t="shared" si="10"/>
        <v>65.071545234408561</v>
      </c>
      <c r="H23" s="37"/>
      <c r="I23" s="41">
        <f t="shared" ref="I23" si="12">SUM(I21:I22)</f>
        <v>1302.6276517855754</v>
      </c>
      <c r="J23" s="32">
        <f t="shared" si="1"/>
        <v>74.369080393914004</v>
      </c>
      <c r="K23" s="32">
        <f t="shared" si="2"/>
        <v>14.288173311410922</v>
      </c>
      <c r="L23" s="37"/>
      <c r="M23" s="108">
        <f t="shared" si="5"/>
        <v>162.8529804062432</v>
      </c>
      <c r="O23" s="68"/>
      <c r="P23" s="78">
        <f t="shared" si="6"/>
        <v>1.1433435255308122E-2</v>
      </c>
      <c r="Q23" s="30">
        <f>+P23*'Table 2'!F$23</f>
        <v>1086.599386358718</v>
      </c>
      <c r="R23" s="27">
        <f t="shared" si="7"/>
        <v>155.25520352366121</v>
      </c>
      <c r="S23" s="81">
        <f t="shared" si="8"/>
        <v>1241.8545898823793</v>
      </c>
    </row>
    <row r="24" spans="1:22" ht="15.75" thickBot="1" x14ac:dyDescent="0.3">
      <c r="A24" s="103" t="s">
        <v>71</v>
      </c>
      <c r="B24" s="104"/>
      <c r="C24" s="104"/>
      <c r="D24" s="111">
        <f>+D15+D16+D17+D20+D23</f>
        <v>625.30000000000007</v>
      </c>
      <c r="E24" s="112">
        <f t="shared" ref="E24:F24" si="13">+E15+E16+E17+E20+E23</f>
        <v>108722.30589006981</v>
      </c>
      <c r="F24" s="112">
        <f t="shared" si="13"/>
        <v>99687.858104603933</v>
      </c>
      <c r="G24" s="111">
        <f t="shared" si="0"/>
        <v>91.690345682512742</v>
      </c>
      <c r="H24" s="104"/>
      <c r="I24" s="112">
        <f t="shared" ref="I24" si="14">+I15+I16+I17+I20+I23</f>
        <v>101843.40675605751</v>
      </c>
      <c r="J24" s="111">
        <f t="shared" si="1"/>
        <v>93.672964275640339</v>
      </c>
      <c r="K24" s="111">
        <f t="shared" si="2"/>
        <v>2.1622980896948585</v>
      </c>
      <c r="L24" s="104"/>
      <c r="M24" s="113">
        <f t="shared" ref="M24" si="15">+M15+M16+M17+M20+M23</f>
        <v>2155.5486514535714</v>
      </c>
      <c r="O24" s="77"/>
      <c r="P24" s="78">
        <f t="shared" ref="P24:S24" si="16">+P15+P16+P17+P20+P23</f>
        <v>1.0000000000000002</v>
      </c>
      <c r="Q24" s="79">
        <f t="shared" si="16"/>
        <v>95037.000000000015</v>
      </c>
      <c r="R24" s="79">
        <f t="shared" si="16"/>
        <v>2054.98323550331</v>
      </c>
      <c r="S24" s="80">
        <f t="shared" si="16"/>
        <v>97091.983235503343</v>
      </c>
    </row>
    <row r="25" spans="1:22" x14ac:dyDescent="0.25">
      <c r="A25" s="17" t="str">
        <f>+'Table 2'!A12</f>
        <v>Residential  ( Seasonal )</v>
      </c>
      <c r="D25" s="24"/>
      <c r="E25" s="28"/>
      <c r="F25" s="28"/>
      <c r="G25" s="24"/>
      <c r="I25" s="28"/>
      <c r="J25" s="24"/>
      <c r="K25" s="24"/>
      <c r="M25" s="28"/>
      <c r="O25" s="24"/>
      <c r="P25" s="57"/>
      <c r="Q25" s="58"/>
      <c r="R25" s="58"/>
      <c r="S25" s="58"/>
    </row>
    <row r="26" spans="1:22" ht="15.75" thickBot="1" x14ac:dyDescent="0.3">
      <c r="K26" s="47"/>
      <c r="M26" s="25"/>
    </row>
    <row r="27" spans="1:22" x14ac:dyDescent="0.25">
      <c r="A27" s="59" t="s">
        <v>195</v>
      </c>
      <c r="B27" s="60"/>
      <c r="C27" s="60"/>
      <c r="D27" s="60"/>
      <c r="E27" s="61">
        <f>+E24-E22-E19</f>
        <v>104559.1271529954</v>
      </c>
      <c r="F27" s="60"/>
      <c r="G27" s="60"/>
      <c r="H27" s="60"/>
      <c r="I27" s="61">
        <f>+I24-I22-I19</f>
        <v>98148.406756057506</v>
      </c>
      <c r="J27" s="62">
        <f t="shared" ref="J27" si="17">100*I27/E27</f>
        <v>93.868808423049046</v>
      </c>
      <c r="K27" s="47"/>
      <c r="M27" s="25"/>
      <c r="O27" s="95"/>
      <c r="P27" s="96"/>
      <c r="Q27" s="97" t="s">
        <v>233</v>
      </c>
      <c r="R27" s="96"/>
      <c r="S27" s="96"/>
      <c r="T27" s="96"/>
      <c r="U27" s="96"/>
      <c r="V27" s="98"/>
    </row>
    <row r="28" spans="1:22" x14ac:dyDescent="0.25">
      <c r="K28" s="47"/>
      <c r="M28" s="25"/>
      <c r="O28" s="99"/>
      <c r="P28" s="37"/>
      <c r="Q28" s="37"/>
      <c r="R28" s="37"/>
      <c r="S28" s="37"/>
      <c r="T28" s="37"/>
      <c r="U28" s="37"/>
      <c r="V28" s="100"/>
    </row>
    <row r="29" spans="1:22" x14ac:dyDescent="0.25">
      <c r="C29" s="20"/>
      <c r="D29" s="20"/>
      <c r="E29" s="19" t="s">
        <v>86</v>
      </c>
      <c r="F29" s="20"/>
      <c r="G29" s="20"/>
      <c r="O29" s="99"/>
      <c r="P29" s="37"/>
      <c r="Q29" s="20"/>
      <c r="R29" s="20"/>
      <c r="S29" s="91" t="s">
        <v>216</v>
      </c>
      <c r="T29" s="20"/>
      <c r="U29" s="20"/>
      <c r="V29" s="100"/>
    </row>
    <row r="30" spans="1:22" x14ac:dyDescent="0.25">
      <c r="C30" s="36" t="s">
        <v>87</v>
      </c>
      <c r="D30" s="36" t="s">
        <v>6</v>
      </c>
      <c r="E30" s="36" t="s">
        <v>8</v>
      </c>
      <c r="F30" s="36" t="s">
        <v>10</v>
      </c>
      <c r="G30" s="37"/>
      <c r="O30" s="99"/>
      <c r="P30" s="37"/>
      <c r="Q30" s="36" t="s">
        <v>87</v>
      </c>
      <c r="R30" s="36" t="s">
        <v>6</v>
      </c>
      <c r="S30" s="36" t="s">
        <v>8</v>
      </c>
      <c r="T30" s="36" t="s">
        <v>10</v>
      </c>
      <c r="U30" s="37"/>
      <c r="V30" s="100"/>
    </row>
    <row r="31" spans="1:22" x14ac:dyDescent="0.25">
      <c r="C31" s="38" t="s">
        <v>88</v>
      </c>
      <c r="D31" s="38" t="s">
        <v>89</v>
      </c>
      <c r="E31" s="38" t="s">
        <v>90</v>
      </c>
      <c r="F31" s="38" t="s">
        <v>91</v>
      </c>
      <c r="G31" s="18" t="s">
        <v>92</v>
      </c>
      <c r="O31" s="99"/>
      <c r="P31" s="37"/>
      <c r="Q31" s="101" t="s">
        <v>88</v>
      </c>
      <c r="R31" s="101" t="s">
        <v>89</v>
      </c>
      <c r="S31" s="101" t="s">
        <v>90</v>
      </c>
      <c r="T31" s="101" t="s">
        <v>91</v>
      </c>
      <c r="U31" s="36" t="s">
        <v>92</v>
      </c>
      <c r="V31" s="100"/>
    </row>
    <row r="32" spans="1:22" x14ac:dyDescent="0.25">
      <c r="C32" s="19" t="s">
        <v>24</v>
      </c>
      <c r="D32" s="19" t="s">
        <v>24</v>
      </c>
      <c r="E32" s="19" t="s">
        <v>24</v>
      </c>
      <c r="F32" s="19" t="s">
        <v>24</v>
      </c>
      <c r="G32" s="19" t="s">
        <v>24</v>
      </c>
      <c r="O32" s="99"/>
      <c r="P32" s="37"/>
      <c r="Q32" s="19" t="s">
        <v>24</v>
      </c>
      <c r="R32" s="19" t="s">
        <v>24</v>
      </c>
      <c r="S32" s="19" t="s">
        <v>24</v>
      </c>
      <c r="T32" s="19" t="s">
        <v>24</v>
      </c>
      <c r="U32" s="19" t="s">
        <v>24</v>
      </c>
      <c r="V32" s="100"/>
    </row>
    <row r="33" spans="1:22" x14ac:dyDescent="0.25">
      <c r="O33" s="116" t="s">
        <v>26</v>
      </c>
      <c r="P33" s="37"/>
      <c r="Q33" s="37"/>
      <c r="R33" s="37"/>
      <c r="S33" s="37"/>
      <c r="T33" s="37"/>
      <c r="U33" s="37"/>
      <c r="V33" s="100"/>
    </row>
    <row r="34" spans="1:22" hidden="1" x14ac:dyDescent="0.25">
      <c r="A34" s="17" t="s">
        <v>78</v>
      </c>
      <c r="C34" s="28">
        <f>(I12-F12)/4</f>
        <v>11.655258077937106</v>
      </c>
      <c r="D34" s="25">
        <f>C34</f>
        <v>11.655258077937106</v>
      </c>
      <c r="E34" s="25">
        <f>D34</f>
        <v>11.655258077937106</v>
      </c>
      <c r="F34" s="25">
        <f>E34</f>
        <v>11.655258077937106</v>
      </c>
      <c r="G34" s="25">
        <f>SUM(C34:F34)</f>
        <v>46.621032311748422</v>
      </c>
      <c r="O34" s="99" t="s">
        <v>78</v>
      </c>
      <c r="P34" s="37"/>
      <c r="Q34" s="41">
        <f>(W12-T12)/4</f>
        <v>0</v>
      </c>
      <c r="R34" s="70">
        <f>Q34</f>
        <v>0</v>
      </c>
      <c r="S34" s="70">
        <f>R34</f>
        <v>0</v>
      </c>
      <c r="T34" s="70">
        <f>S34</f>
        <v>0</v>
      </c>
      <c r="U34" s="70">
        <f>SUM(Q34:T34)</f>
        <v>0</v>
      </c>
      <c r="V34" s="100"/>
    </row>
    <row r="35" spans="1:22" hidden="1" x14ac:dyDescent="0.25">
      <c r="A35" s="17" t="s">
        <v>93</v>
      </c>
      <c r="C35" s="28">
        <f>(I13-F13)/4</f>
        <v>13.509503681244496</v>
      </c>
      <c r="D35" s="25">
        <f t="shared" ref="D35:F43" si="18">C35</f>
        <v>13.509503681244496</v>
      </c>
      <c r="E35" s="25">
        <f t="shared" si="18"/>
        <v>13.509503681244496</v>
      </c>
      <c r="F35" s="25">
        <f t="shared" si="18"/>
        <v>13.509503681244496</v>
      </c>
      <c r="G35" s="25">
        <f t="shared" ref="G35:G43" si="19">SUM(C35:F35)</f>
        <v>54.038014724977984</v>
      </c>
      <c r="O35" s="99" t="s">
        <v>93</v>
      </c>
      <c r="P35" s="37"/>
      <c r="Q35" s="41">
        <f>(W13-T13)/4</f>
        <v>0</v>
      </c>
      <c r="R35" s="70">
        <f t="shared" ref="R35:R36" si="20">Q35</f>
        <v>0</v>
      </c>
      <c r="S35" s="70">
        <f t="shared" ref="S35:S36" si="21">R35</f>
        <v>0</v>
      </c>
      <c r="T35" s="70">
        <f t="shared" ref="T35:T36" si="22">S35</f>
        <v>0</v>
      </c>
      <c r="U35" s="70">
        <f t="shared" ref="U35:U43" si="23">SUM(Q35:T35)</f>
        <v>0</v>
      </c>
      <c r="V35" s="100"/>
    </row>
    <row r="36" spans="1:22" hidden="1" x14ac:dyDescent="0.25">
      <c r="A36" s="17" t="s">
        <v>94</v>
      </c>
      <c r="C36" s="28">
        <f>(I14-F14)/4</f>
        <v>38.022773741964556</v>
      </c>
      <c r="D36" s="25">
        <f t="shared" si="18"/>
        <v>38.022773741964556</v>
      </c>
      <c r="E36" s="25">
        <f t="shared" si="18"/>
        <v>38.022773741964556</v>
      </c>
      <c r="F36" s="25">
        <f t="shared" si="18"/>
        <v>38.022773741964556</v>
      </c>
      <c r="G36" s="25">
        <f t="shared" si="19"/>
        <v>152.09109496785823</v>
      </c>
      <c r="O36" s="99" t="s">
        <v>94</v>
      </c>
      <c r="P36" s="37"/>
      <c r="Q36" s="41">
        <f>(W14-T14)/4</f>
        <v>0</v>
      </c>
      <c r="R36" s="70">
        <f t="shared" si="20"/>
        <v>0</v>
      </c>
      <c r="S36" s="70">
        <f t="shared" si="21"/>
        <v>0</v>
      </c>
      <c r="T36" s="70">
        <f t="shared" si="22"/>
        <v>0</v>
      </c>
      <c r="U36" s="70">
        <f t="shared" si="23"/>
        <v>0</v>
      </c>
      <c r="V36" s="100"/>
    </row>
    <row r="37" spans="1:22" x14ac:dyDescent="0.25">
      <c r="A37" s="43" t="s">
        <v>174</v>
      </c>
      <c r="C37" s="28">
        <f>SUM(C34:C36)</f>
        <v>63.187535501146158</v>
      </c>
      <c r="D37" s="28">
        <f t="shared" ref="D37:F37" si="24">SUM(D34:D36)</f>
        <v>63.187535501146158</v>
      </c>
      <c r="E37" s="28">
        <f t="shared" si="24"/>
        <v>63.187535501146158</v>
      </c>
      <c r="F37" s="28">
        <f t="shared" si="24"/>
        <v>63.187535501146158</v>
      </c>
      <c r="G37" s="25">
        <f t="shared" si="19"/>
        <v>252.75014200458463</v>
      </c>
      <c r="M37" s="47">
        <f>+G37/F15</f>
        <v>3.5647567053072853E-3</v>
      </c>
      <c r="O37" s="117" t="s">
        <v>235</v>
      </c>
      <c r="P37" s="37"/>
      <c r="Q37" s="41">
        <f>+R15/4+0.5</f>
        <v>60.739571053093968</v>
      </c>
      <c r="R37" s="41">
        <f>+R15/4</f>
        <v>60.239571053093968</v>
      </c>
      <c r="S37" s="41">
        <f t="shared" ref="S37:T37" si="25">+R37</f>
        <v>60.239571053093968</v>
      </c>
      <c r="T37" s="41">
        <f t="shared" si="25"/>
        <v>60.239571053093968</v>
      </c>
      <c r="U37" s="70">
        <f t="shared" si="23"/>
        <v>241.45828421237587</v>
      </c>
      <c r="V37" s="119">
        <f>+U37/Q15</f>
        <v>3.5721537464945899E-3</v>
      </c>
    </row>
    <row r="38" spans="1:22" x14ac:dyDescent="0.25">
      <c r="A38" s="17" t="s">
        <v>95</v>
      </c>
      <c r="C38" s="28">
        <f>(I16-F16)/4</f>
        <v>215.07101223542486</v>
      </c>
      <c r="D38" s="25">
        <f t="shared" si="18"/>
        <v>215.07101223542486</v>
      </c>
      <c r="E38" s="25">
        <f t="shared" si="18"/>
        <v>215.07101223542486</v>
      </c>
      <c r="F38" s="25">
        <f t="shared" si="18"/>
        <v>215.07101223542486</v>
      </c>
      <c r="G38" s="25">
        <f t="shared" si="19"/>
        <v>860.28404894169944</v>
      </c>
      <c r="M38" s="47">
        <f>+G38/F16</f>
        <v>4.0261829014279493E-2</v>
      </c>
      <c r="O38" s="99" t="s">
        <v>95</v>
      </c>
      <c r="P38" s="37"/>
      <c r="Q38" s="41">
        <f>+R16/4</f>
        <v>205.03704441488168</v>
      </c>
      <c r="R38" s="70">
        <f t="shared" ref="R38:R42" si="26">Q38</f>
        <v>205.03704441488168</v>
      </c>
      <c r="S38" s="70">
        <f t="shared" ref="S38" si="27">R38</f>
        <v>205.03704441488168</v>
      </c>
      <c r="T38" s="70">
        <f t="shared" ref="T38:T39" si="28">S38</f>
        <v>205.03704441488168</v>
      </c>
      <c r="U38" s="70">
        <f t="shared" si="23"/>
        <v>820.14817765952671</v>
      </c>
      <c r="V38" s="119">
        <f t="shared" ref="V38:V40" si="29">+U38/Q16</f>
        <v>4.0261829014279549E-2</v>
      </c>
    </row>
    <row r="39" spans="1:22" x14ac:dyDescent="0.25">
      <c r="A39" s="17" t="s">
        <v>96</v>
      </c>
      <c r="C39" s="28">
        <f>(I17-F17)/4</f>
        <v>42.296845653836101</v>
      </c>
      <c r="D39" s="25">
        <f t="shared" si="18"/>
        <v>42.296845653836101</v>
      </c>
      <c r="E39" s="25">
        <f t="shared" si="18"/>
        <v>42.296845653836101</v>
      </c>
      <c r="F39" s="25">
        <f t="shared" si="18"/>
        <v>42.296845653836101</v>
      </c>
      <c r="G39" s="25">
        <f t="shared" si="19"/>
        <v>169.1873826153444</v>
      </c>
      <c r="M39" s="47">
        <f>+G39/F17</f>
        <v>0.11569997867850813</v>
      </c>
      <c r="O39" s="99" t="s">
        <v>96</v>
      </c>
      <c r="P39" s="37"/>
      <c r="Q39" s="41">
        <f>+R17/4</f>
        <v>40.323519803039865</v>
      </c>
      <c r="R39" s="70">
        <f>Q39+0.2</f>
        <v>40.523519803039868</v>
      </c>
      <c r="S39" s="70">
        <f>+Q39</f>
        <v>40.323519803039865</v>
      </c>
      <c r="T39" s="70">
        <f t="shared" si="28"/>
        <v>40.323519803039865</v>
      </c>
      <c r="U39" s="70">
        <f t="shared" si="23"/>
        <v>161.49407921215945</v>
      </c>
      <c r="V39" s="119">
        <f t="shared" si="29"/>
        <v>0.11584344331061827</v>
      </c>
    </row>
    <row r="40" spans="1:22" x14ac:dyDescent="0.25">
      <c r="A40" s="17" t="s">
        <v>83</v>
      </c>
      <c r="C40" s="28">
        <f>(I18-F18)/4</f>
        <v>112.59351584256603</v>
      </c>
      <c r="D40" s="25">
        <f t="shared" si="18"/>
        <v>112.59351584256603</v>
      </c>
      <c r="E40" s="25">
        <f t="shared" si="18"/>
        <v>112.59351584256603</v>
      </c>
      <c r="F40" s="25">
        <f t="shared" si="18"/>
        <v>112.59351584256603</v>
      </c>
      <c r="G40" s="25">
        <f t="shared" si="19"/>
        <v>450.37406337026414</v>
      </c>
      <c r="M40" s="47">
        <f>+G40/F18</f>
        <v>0.1934465184487435</v>
      </c>
      <c r="O40" s="99" t="s">
        <v>83</v>
      </c>
      <c r="P40" s="37"/>
      <c r="Q40" s="41">
        <f>+R18/4</f>
        <v>107.34055449262139</v>
      </c>
      <c r="R40" s="70">
        <f t="shared" si="26"/>
        <v>107.34055449262139</v>
      </c>
      <c r="S40" s="70">
        <f>R40+0.2</f>
        <v>107.5405544926214</v>
      </c>
      <c r="T40" s="70">
        <f>+R40</f>
        <v>107.34055449262139</v>
      </c>
      <c r="U40" s="70">
        <f>SUM(Q40:T40)-0.2</f>
        <v>429.36221797048557</v>
      </c>
      <c r="V40" s="119">
        <f t="shared" si="29"/>
        <v>0.1934465184487435</v>
      </c>
    </row>
    <row r="41" spans="1:22" x14ac:dyDescent="0.25">
      <c r="A41" s="17" t="s">
        <v>97</v>
      </c>
      <c r="C41" s="28">
        <f>(I19-F19)/2</f>
        <v>130.0500170577086</v>
      </c>
      <c r="D41" s="25">
        <f t="shared" si="18"/>
        <v>130.0500170577086</v>
      </c>
      <c r="E41" s="25">
        <v>0</v>
      </c>
      <c r="F41" s="25">
        <v>0</v>
      </c>
      <c r="G41" s="25">
        <f t="shared" si="19"/>
        <v>260.1000341154172</v>
      </c>
      <c r="I41" s="17" t="s">
        <v>98</v>
      </c>
      <c r="M41" s="47">
        <f>+G41/F19</f>
        <v>0.10454601779896629</v>
      </c>
      <c r="O41" s="99" t="s">
        <v>97</v>
      </c>
      <c r="P41" s="37"/>
      <c r="Q41" s="41">
        <f>+R19/2</f>
        <v>123.98263646255081</v>
      </c>
      <c r="R41" s="70">
        <f t="shared" si="26"/>
        <v>123.98263646255081</v>
      </c>
      <c r="S41" s="70">
        <v>0</v>
      </c>
      <c r="T41" s="70">
        <v>0</v>
      </c>
      <c r="U41" s="70">
        <f t="shared" si="23"/>
        <v>247.96527292510163</v>
      </c>
      <c r="V41" s="119">
        <f>+U41/Q19</f>
        <v>0.10454601779896633</v>
      </c>
    </row>
    <row r="42" spans="1:22" x14ac:dyDescent="0.25">
      <c r="A42" s="17" t="s">
        <v>85</v>
      </c>
      <c r="C42" s="28">
        <f>(I21-F21)/4</f>
        <v>12.721986243545487</v>
      </c>
      <c r="D42" s="25">
        <f t="shared" si="18"/>
        <v>12.721986243545487</v>
      </c>
      <c r="E42" s="25">
        <f t="shared" si="18"/>
        <v>12.721986243545487</v>
      </c>
      <c r="F42" s="25">
        <f t="shared" si="18"/>
        <v>12.721986243545487</v>
      </c>
      <c r="G42" s="25">
        <f t="shared" si="19"/>
        <v>50.887944974181949</v>
      </c>
      <c r="M42" s="47">
        <f>+G42/F21</f>
        <v>0.16698823237260974</v>
      </c>
      <c r="O42" s="99" t="s">
        <v>85</v>
      </c>
      <c r="P42" s="37"/>
      <c r="Q42" s="41">
        <f>+R21/4</f>
        <v>12.128452046378094</v>
      </c>
      <c r="R42" s="70">
        <f t="shared" si="26"/>
        <v>12.128452046378094</v>
      </c>
      <c r="S42" s="70">
        <f t="shared" ref="S42" si="30">R42</f>
        <v>12.128452046378094</v>
      </c>
      <c r="T42" s="70">
        <f>S42+0.4</f>
        <v>12.528452046378094</v>
      </c>
      <c r="U42" s="70">
        <f t="shared" si="23"/>
        <v>48.913808185512373</v>
      </c>
      <c r="V42" s="119">
        <f>+U42/Q21</f>
        <v>0.16836506291729972</v>
      </c>
    </row>
    <row r="43" spans="1:22" x14ac:dyDescent="0.25">
      <c r="A43" s="17" t="s">
        <v>99</v>
      </c>
      <c r="C43" s="30">
        <f>(I22-F22)/2</f>
        <v>55.982517716030657</v>
      </c>
      <c r="D43" s="27">
        <f t="shared" si="18"/>
        <v>55.982517716030657</v>
      </c>
      <c r="E43" s="27">
        <v>0</v>
      </c>
      <c r="F43" s="27">
        <v>0</v>
      </c>
      <c r="G43" s="27">
        <f t="shared" si="19"/>
        <v>111.96503543206131</v>
      </c>
      <c r="I43" s="17" t="s">
        <v>98</v>
      </c>
      <c r="M43" s="47">
        <f>+G43/F22</f>
        <v>0.13408424818473791</v>
      </c>
      <c r="O43" s="99" t="s">
        <v>99</v>
      </c>
      <c r="P43" s="37"/>
      <c r="Q43" s="30">
        <f>+R22/2+0.2</f>
        <v>53.570697669074434</v>
      </c>
      <c r="R43" s="27">
        <f>+R22/2</f>
        <v>53.370697669074431</v>
      </c>
      <c r="S43" s="27">
        <v>0</v>
      </c>
      <c r="T43" s="27">
        <v>0</v>
      </c>
      <c r="U43" s="27">
        <f t="shared" si="23"/>
        <v>106.94139533814887</v>
      </c>
      <c r="V43" s="119">
        <f>+U43/Q22</f>
        <v>0.13433548014167457</v>
      </c>
    </row>
    <row r="44" spans="1:22" x14ac:dyDescent="0.25">
      <c r="A44" s="17" t="s">
        <v>71</v>
      </c>
      <c r="C44" s="28">
        <f>SUM(C37:C43)</f>
        <v>631.903430250258</v>
      </c>
      <c r="D44" s="28">
        <f t="shared" ref="D44:G44" si="31">SUM(D37:D43)</f>
        <v>631.903430250258</v>
      </c>
      <c r="E44" s="28">
        <f t="shared" si="31"/>
        <v>445.87089547651863</v>
      </c>
      <c r="F44" s="28">
        <f t="shared" si="31"/>
        <v>445.87089547651863</v>
      </c>
      <c r="G44" s="28">
        <f t="shared" si="31"/>
        <v>2155.5486514535532</v>
      </c>
      <c r="M44" s="47">
        <f>+G44/F24</f>
        <v>2.1622980896948397E-2</v>
      </c>
      <c r="O44" s="116" t="s">
        <v>193</v>
      </c>
      <c r="P44" s="37"/>
      <c r="Q44" s="41">
        <f>SUM(Q37:Q43)</f>
        <v>603.12247594164023</v>
      </c>
      <c r="R44" s="41">
        <f>SUM(R37:R43)-0.2</f>
        <v>602.42247594164019</v>
      </c>
      <c r="S44" s="41">
        <f t="shared" ref="S44:T44" si="32">SUM(S37:S43)</f>
        <v>425.26914181001501</v>
      </c>
      <c r="T44" s="41">
        <f t="shared" si="32"/>
        <v>425.469141810015</v>
      </c>
      <c r="U44" s="41">
        <f>SUM(U37:U43)-1</f>
        <v>2055.2832355033106</v>
      </c>
      <c r="V44" s="100"/>
    </row>
    <row r="45" spans="1:22" x14ac:dyDescent="0.25">
      <c r="O45" s="116" t="s">
        <v>34</v>
      </c>
      <c r="P45" s="37"/>
      <c r="Q45" s="41">
        <f>+'Table 8'!J15</f>
        <v>584</v>
      </c>
      <c r="R45" s="41"/>
      <c r="S45" s="41"/>
      <c r="T45" s="41"/>
      <c r="U45" s="41">
        <f>SUM(Q45:T45)</f>
        <v>584</v>
      </c>
      <c r="V45" s="119">
        <f>+U45/'Table 2'!F18</f>
        <v>4.4225672093903823E-2</v>
      </c>
    </row>
    <row r="46" spans="1:22" x14ac:dyDescent="0.25">
      <c r="O46" s="116" t="s">
        <v>236</v>
      </c>
      <c r="P46" s="37"/>
      <c r="Q46" s="41">
        <f>+'Table 8'!J16/2</f>
        <v>86</v>
      </c>
      <c r="R46" s="41">
        <f>+Q46</f>
        <v>86</v>
      </c>
      <c r="S46" s="41"/>
      <c r="T46" s="41"/>
      <c r="U46" s="41">
        <f t="shared" ref="U46:U47" si="33">SUM(Q46:T46)</f>
        <v>172</v>
      </c>
      <c r="V46" s="119">
        <f>+U46/'Table 2'!F19</f>
        <v>7.3788073788073782E-2</v>
      </c>
    </row>
    <row r="47" spans="1:22" x14ac:dyDescent="0.25">
      <c r="B47" s="39" t="s">
        <v>100</v>
      </c>
      <c r="C47" s="17" t="s">
        <v>101</v>
      </c>
      <c r="O47" s="116" t="s">
        <v>31</v>
      </c>
      <c r="P47" s="37"/>
      <c r="Q47" s="30">
        <v>-1273</v>
      </c>
      <c r="R47" s="30">
        <v>-688</v>
      </c>
      <c r="S47" s="30">
        <v>-425</v>
      </c>
      <c r="T47" s="30">
        <v>-425</v>
      </c>
      <c r="U47" s="30">
        <f t="shared" si="33"/>
        <v>-2811</v>
      </c>
      <c r="V47" s="119">
        <f>+U47/'Table 2'!F14</f>
        <v>-4.8338836153528686E-2</v>
      </c>
    </row>
    <row r="48" spans="1:22" ht="15.75" thickBot="1" x14ac:dyDescent="0.3">
      <c r="B48" s="39"/>
      <c r="C48" s="1" t="s">
        <v>249</v>
      </c>
      <c r="O48" s="118" t="s">
        <v>92</v>
      </c>
      <c r="P48" s="104"/>
      <c r="Q48" s="112">
        <f>SUM(Q44:Q47)</f>
        <v>0.12247594164023212</v>
      </c>
      <c r="R48" s="112">
        <f t="shared" ref="R48:U48" si="34">SUM(R44:R47)</f>
        <v>0.42247594164018665</v>
      </c>
      <c r="S48" s="112">
        <f t="shared" si="34"/>
        <v>0.26914181001501447</v>
      </c>
      <c r="T48" s="112">
        <f t="shared" si="34"/>
        <v>0.4691418100150031</v>
      </c>
      <c r="U48" s="112">
        <f t="shared" si="34"/>
        <v>0.28323550331060687</v>
      </c>
      <c r="V48" s="105"/>
    </row>
    <row r="49" spans="1:11" x14ac:dyDescent="0.25">
      <c r="B49" s="39"/>
    </row>
    <row r="51" spans="1:11" x14ac:dyDescent="0.25">
      <c r="B51" s="40" t="s">
        <v>104</v>
      </c>
      <c r="C51" s="17" t="s">
        <v>105</v>
      </c>
    </row>
    <row r="52" spans="1:11" x14ac:dyDescent="0.25">
      <c r="C52" s="17" t="s">
        <v>106</v>
      </c>
    </row>
    <row r="53" spans="1:11" x14ac:dyDescent="0.25">
      <c r="C53" s="17" t="s">
        <v>107</v>
      </c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</sheetData>
  <mergeCells count="2">
    <mergeCell ref="O8:S8"/>
    <mergeCell ref="O7:S7"/>
  </mergeCells>
  <pageMargins left="0.7" right="0.7" top="0.75" bottom="0.75" header="0.3" footer="0.3"/>
  <pageSetup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1"/>
  <sheetViews>
    <sheetView workbookViewId="0">
      <selection activeCell="R9" sqref="R9"/>
    </sheetView>
  </sheetViews>
  <sheetFormatPr defaultRowHeight="15" x14ac:dyDescent="0.25"/>
  <cols>
    <col min="1" max="2" width="12.7109375" style="17" customWidth="1"/>
    <col min="3" max="3" width="10.7109375" style="17" hidden="1" customWidth="1"/>
    <col min="4" max="4" width="11.7109375" style="17" hidden="1" customWidth="1"/>
    <col min="5" max="5" width="11.7109375" style="17" customWidth="1"/>
    <col min="6" max="6" width="16" style="17" bestFit="1" customWidth="1"/>
    <col min="7" max="7" width="11.7109375" style="17" customWidth="1"/>
    <col min="8" max="8" width="4.5703125" style="17" customWidth="1"/>
    <col min="9" max="9" width="11.7109375" style="17" customWidth="1"/>
    <col min="10" max="10" width="13.5703125" style="17" bestFit="1" customWidth="1"/>
    <col min="11" max="11" width="15.42578125" style="17" bestFit="1" customWidth="1"/>
    <col min="12" max="13" width="11.7109375" style="17" customWidth="1"/>
    <col min="14" max="14" width="3.85546875" style="17" customWidth="1"/>
    <col min="15" max="16" width="9.140625" style="17"/>
    <col min="17" max="17" width="10.5703125" style="17" bestFit="1" customWidth="1"/>
    <col min="18" max="16384" width="9.140625" style="17"/>
  </cols>
  <sheetData>
    <row r="2" spans="1:18" x14ac:dyDescent="0.25">
      <c r="A2" s="22"/>
      <c r="B2" s="22"/>
      <c r="C2" s="22"/>
      <c r="D2" s="16" t="s">
        <v>11</v>
      </c>
      <c r="F2" s="43"/>
      <c r="G2" s="43"/>
      <c r="H2" s="46" t="s">
        <v>237</v>
      </c>
      <c r="I2" s="43"/>
      <c r="J2" s="43"/>
    </row>
    <row r="3" spans="1:18" x14ac:dyDescent="0.25">
      <c r="E3" s="130" t="s">
        <v>238</v>
      </c>
      <c r="F3" s="131"/>
      <c r="G3" s="131"/>
      <c r="J3" s="125" t="s">
        <v>239</v>
      </c>
      <c r="K3" s="125"/>
      <c r="L3" s="125"/>
      <c r="M3" s="125"/>
    </row>
    <row r="4" spans="1:18" x14ac:dyDescent="0.25">
      <c r="D4" s="18">
        <v>2017</v>
      </c>
      <c r="E4" s="18">
        <v>2017</v>
      </c>
      <c r="F4" s="56" t="s">
        <v>187</v>
      </c>
      <c r="G4" s="18">
        <v>2017</v>
      </c>
      <c r="H4" s="18"/>
      <c r="I4" s="18">
        <v>2017</v>
      </c>
      <c r="J4" s="56" t="s">
        <v>0</v>
      </c>
      <c r="K4" s="56" t="s">
        <v>214</v>
      </c>
      <c r="L4" s="18">
        <v>2017</v>
      </c>
      <c r="M4" s="18" t="s">
        <v>12</v>
      </c>
      <c r="O4" s="63"/>
    </row>
    <row r="5" spans="1:18" x14ac:dyDescent="0.25">
      <c r="D5" s="18" t="s">
        <v>13</v>
      </c>
      <c r="E5" s="18" t="s">
        <v>14</v>
      </c>
      <c r="F5" s="1" t="s">
        <v>211</v>
      </c>
      <c r="G5" s="18" t="s">
        <v>14</v>
      </c>
      <c r="H5" s="18"/>
      <c r="I5" s="18" t="s">
        <v>15</v>
      </c>
      <c r="J5" s="56" t="s">
        <v>186</v>
      </c>
      <c r="K5" s="56" t="s">
        <v>213</v>
      </c>
      <c r="L5" s="18" t="s">
        <v>15</v>
      </c>
      <c r="M5" s="18" t="s">
        <v>16</v>
      </c>
      <c r="O5" s="56" t="s">
        <v>196</v>
      </c>
    </row>
    <row r="6" spans="1:18" x14ac:dyDescent="0.25">
      <c r="C6" s="18" t="s">
        <v>17</v>
      </c>
      <c r="D6" s="18" t="s">
        <v>18</v>
      </c>
      <c r="E6" s="18" t="s">
        <v>19</v>
      </c>
      <c r="F6" s="56" t="s">
        <v>212</v>
      </c>
      <c r="G6" s="18" t="s">
        <v>19</v>
      </c>
      <c r="H6" s="18"/>
      <c r="I6" s="18" t="s">
        <v>20</v>
      </c>
      <c r="J6" s="56" t="s">
        <v>214</v>
      </c>
      <c r="K6" s="56" t="s">
        <v>215</v>
      </c>
      <c r="L6" s="18" t="s">
        <v>20</v>
      </c>
      <c r="M6" s="18" t="s">
        <v>21</v>
      </c>
      <c r="O6" s="56" t="s">
        <v>12</v>
      </c>
    </row>
    <row r="7" spans="1:18" ht="15.75" thickBot="1" x14ac:dyDescent="0.3">
      <c r="C7" s="23" t="s">
        <v>22</v>
      </c>
      <c r="D7" s="23" t="s">
        <v>23</v>
      </c>
      <c r="E7" s="23" t="s">
        <v>24</v>
      </c>
      <c r="F7" s="23" t="s">
        <v>24</v>
      </c>
      <c r="G7" s="23" t="s">
        <v>24</v>
      </c>
      <c r="H7" s="18"/>
      <c r="I7" s="23" t="s">
        <v>24</v>
      </c>
      <c r="J7" s="23" t="s">
        <v>24</v>
      </c>
      <c r="K7" s="23" t="s">
        <v>24</v>
      </c>
      <c r="L7" s="23" t="s">
        <v>24</v>
      </c>
      <c r="M7" s="23" t="s">
        <v>25</v>
      </c>
      <c r="O7" s="64" t="s">
        <v>197</v>
      </c>
    </row>
    <row r="8" spans="1:18" x14ac:dyDescent="0.25">
      <c r="H8" s="18"/>
    </row>
    <row r="9" spans="1:18" x14ac:dyDescent="0.25">
      <c r="A9" s="17" t="s">
        <v>26</v>
      </c>
      <c r="C9" s="18" t="s">
        <v>27</v>
      </c>
      <c r="D9" s="24">
        <v>505.2</v>
      </c>
      <c r="E9" s="25">
        <f>+'Table 4'!G9</f>
        <v>90681.028225173301</v>
      </c>
      <c r="F9" s="28">
        <f>-'Table 6 &amp; 7'!O22</f>
        <v>-1264.6346120800526</v>
      </c>
      <c r="G9" s="25">
        <f t="shared" ref="G9:G17" si="0">SUM(E9:F9)</f>
        <v>89416.393613093242</v>
      </c>
      <c r="H9" s="18"/>
      <c r="I9" s="25">
        <v>83860</v>
      </c>
      <c r="J9" s="25">
        <f>+'Table 6 &amp; 7'!R24-J11</f>
        <v>1377.6557446077227</v>
      </c>
      <c r="K9" s="25">
        <f>-'Table 6 &amp; 7'!S22</f>
        <v>-902.81846466759919</v>
      </c>
      <c r="L9" s="25">
        <f>SUM(I9:K9)</f>
        <v>84334.837279940126</v>
      </c>
      <c r="M9" s="24">
        <f t="shared" ref="M9:M10" si="1">+L9/G9*100</f>
        <v>94.316974630914856</v>
      </c>
      <c r="O9" s="47">
        <f>(L9-I9)/I9</f>
        <v>5.6622618642991401E-3</v>
      </c>
      <c r="Q9" s="28">
        <f>+G9*0.98</f>
        <v>87628.065740831371</v>
      </c>
      <c r="R9" s="25">
        <f>+Q9-L9</f>
        <v>3293.228460891245</v>
      </c>
    </row>
    <row r="10" spans="1:18" x14ac:dyDescent="0.25">
      <c r="A10" s="17" t="s">
        <v>28</v>
      </c>
      <c r="C10" s="18" t="s">
        <v>29</v>
      </c>
      <c r="D10" s="24">
        <v>19.5</v>
      </c>
      <c r="E10" s="25">
        <f>+'Table 4'!G10</f>
        <v>4512</v>
      </c>
      <c r="F10" s="25"/>
      <c r="G10" s="25">
        <f t="shared" si="0"/>
        <v>4512</v>
      </c>
      <c r="H10" s="18"/>
      <c r="I10" s="25">
        <v>4309</v>
      </c>
      <c r="J10" s="25">
        <v>0</v>
      </c>
      <c r="K10" s="25"/>
      <c r="L10" s="25">
        <f t="shared" ref="L10:L17" si="2">SUM(I10:K10)</f>
        <v>4309</v>
      </c>
      <c r="M10" s="24">
        <f t="shared" si="1"/>
        <v>95.50088652482269</v>
      </c>
      <c r="O10" s="47">
        <f t="shared" ref="O10:O17" si="3">(L10-I10)/I10</f>
        <v>0</v>
      </c>
      <c r="Q10" s="28">
        <f t="shared" ref="Q10:Q11" si="4">+G10*0.98</f>
        <v>4421.76</v>
      </c>
      <c r="R10" s="25">
        <f>+Q10-L10</f>
        <v>112.76000000000022</v>
      </c>
    </row>
    <row r="11" spans="1:18" x14ac:dyDescent="0.25">
      <c r="A11" s="17" t="s">
        <v>30</v>
      </c>
      <c r="C11" s="18">
        <v>130</v>
      </c>
      <c r="D11" s="24">
        <v>52.3</v>
      </c>
      <c r="E11" s="25">
        <f>+'Table 4'!G11</f>
        <v>8269.4112400186368</v>
      </c>
      <c r="F11" s="25">
        <f>-'Table 6 &amp; 7'!O19</f>
        <v>-2744.1396538466215</v>
      </c>
      <c r="G11" s="25">
        <f t="shared" si="0"/>
        <v>5525.2715861720153</v>
      </c>
      <c r="H11" s="18"/>
      <c r="I11" s="25">
        <v>6868</v>
      </c>
      <c r="J11" s="25">
        <f>+'Table 6 &amp; 7'!R18+'Table 6 &amp; 7'!R19</f>
        <v>677.32749089558718</v>
      </c>
      <c r="K11" s="25">
        <f>-'Table 6 &amp; 7'!S19</f>
        <v>-2619.794235381798</v>
      </c>
      <c r="L11" s="25">
        <f t="shared" si="2"/>
        <v>4925.5332555137893</v>
      </c>
      <c r="M11" s="24">
        <f>+L11/G11*100</f>
        <v>89.145541150245379</v>
      </c>
      <c r="O11" s="47">
        <f t="shared" si="3"/>
        <v>-0.28282858830608776</v>
      </c>
      <c r="Q11" s="28">
        <f t="shared" si="4"/>
        <v>5414.7661544485745</v>
      </c>
      <c r="R11" s="25">
        <f>+Q11-L11</f>
        <v>489.23289893478523</v>
      </c>
    </row>
    <row r="12" spans="1:18" x14ac:dyDescent="0.25">
      <c r="A12" s="17" t="s">
        <v>31</v>
      </c>
      <c r="C12" s="18">
        <v>232</v>
      </c>
      <c r="D12" s="24">
        <v>375.6</v>
      </c>
      <c r="E12" s="25">
        <f>+'Table 4'!G12</f>
        <v>49068.706611520065</v>
      </c>
      <c r="F12" s="25"/>
      <c r="G12" s="25">
        <f t="shared" si="0"/>
        <v>49068.706611520065</v>
      </c>
      <c r="H12" s="18"/>
      <c r="I12" s="25">
        <v>58152</v>
      </c>
      <c r="J12" s="25">
        <v>-2811</v>
      </c>
      <c r="K12" s="25"/>
      <c r="L12" s="25">
        <f t="shared" si="2"/>
        <v>55341</v>
      </c>
      <c r="M12" s="24">
        <f t="shared" ref="M12:M17" si="5">+L12/G12*100</f>
        <v>112.78267519488145</v>
      </c>
      <c r="O12" s="47">
        <f>(L12-I12)/I12</f>
        <v>-4.8338836153528686E-2</v>
      </c>
      <c r="Q12" s="28">
        <f>+E12*1.05</f>
        <v>51522.141942096074</v>
      </c>
      <c r="R12" s="25">
        <f>+Q12-L12</f>
        <v>-3818.8580579039262</v>
      </c>
    </row>
    <row r="13" spans="1:18" x14ac:dyDescent="0.25">
      <c r="A13" s="17" t="s">
        <v>32</v>
      </c>
      <c r="C13" s="18">
        <v>233</v>
      </c>
      <c r="D13" s="24">
        <v>9.3000000000000007</v>
      </c>
      <c r="E13" s="25">
        <f>+'Table 4'!G13</f>
        <v>1603.8539232879889</v>
      </c>
      <c r="F13" s="25"/>
      <c r="G13" s="25">
        <f t="shared" si="0"/>
        <v>1603.8539232879889</v>
      </c>
      <c r="H13" s="18"/>
      <c r="I13" s="25">
        <v>1766</v>
      </c>
      <c r="J13" s="25"/>
      <c r="K13" s="25"/>
      <c r="L13" s="25">
        <f t="shared" si="2"/>
        <v>1766</v>
      </c>
      <c r="M13" s="24">
        <f t="shared" si="5"/>
        <v>110.10977835061205</v>
      </c>
      <c r="O13" s="47">
        <f t="shared" si="3"/>
        <v>0</v>
      </c>
      <c r="Q13" s="28">
        <f>+E13*1.05</f>
        <v>1684.0466194523883</v>
      </c>
      <c r="R13" s="25">
        <f>+Q13-L13</f>
        <v>-81.953380547611687</v>
      </c>
    </row>
    <row r="14" spans="1:18" x14ac:dyDescent="0.25">
      <c r="A14" s="17" t="s">
        <v>33</v>
      </c>
      <c r="C14" s="18">
        <v>320</v>
      </c>
      <c r="D14" s="24">
        <v>88.2</v>
      </c>
      <c r="E14" s="25">
        <f>+'Table 4'!G14</f>
        <v>11402</v>
      </c>
      <c r="F14" s="25">
        <f>-F9-F11</f>
        <v>4008.7742659266742</v>
      </c>
      <c r="G14" s="25">
        <f t="shared" si="0"/>
        <v>15410.774265926673</v>
      </c>
      <c r="H14" s="18"/>
      <c r="I14" s="25">
        <v>11675</v>
      </c>
      <c r="J14" s="25">
        <v>0</v>
      </c>
      <c r="K14" s="25">
        <f>-K9-K11</f>
        <v>3522.6127000493971</v>
      </c>
      <c r="L14" s="25">
        <f t="shared" si="2"/>
        <v>15197.612700049398</v>
      </c>
      <c r="M14" s="24">
        <f t="shared" si="5"/>
        <v>98.61680171158838</v>
      </c>
      <c r="O14" s="47">
        <f t="shared" si="3"/>
        <v>0.3017227152076572</v>
      </c>
    </row>
    <row r="15" spans="1:18" x14ac:dyDescent="0.25">
      <c r="A15" s="17" t="s">
        <v>34</v>
      </c>
      <c r="C15" s="18">
        <v>310</v>
      </c>
      <c r="D15" s="24">
        <v>150</v>
      </c>
      <c r="E15" s="25">
        <f>+'Table 4'!G15</f>
        <v>14115</v>
      </c>
      <c r="F15" s="25"/>
      <c r="G15" s="25">
        <f t="shared" si="0"/>
        <v>14115</v>
      </c>
      <c r="H15" s="18"/>
      <c r="I15" s="25">
        <v>13205</v>
      </c>
      <c r="J15" s="25">
        <v>584</v>
      </c>
      <c r="K15" s="25"/>
      <c r="L15" s="25">
        <f t="shared" si="2"/>
        <v>13789</v>
      </c>
      <c r="M15" s="24">
        <f t="shared" si="5"/>
        <v>97.690400283386467</v>
      </c>
      <c r="O15" s="47">
        <f>(L15-I15)/I15</f>
        <v>4.4225672093903823E-2</v>
      </c>
    </row>
    <row r="16" spans="1:18" x14ac:dyDescent="0.25">
      <c r="A16" s="17" t="s">
        <v>35</v>
      </c>
      <c r="C16" s="18"/>
      <c r="D16" s="24">
        <v>5.5</v>
      </c>
      <c r="E16" s="25">
        <f>+'Table 4'!G16</f>
        <v>2558</v>
      </c>
      <c r="F16" s="25"/>
      <c r="G16" s="25">
        <f t="shared" si="0"/>
        <v>2558</v>
      </c>
      <c r="H16" s="18"/>
      <c r="I16" s="25">
        <v>2331</v>
      </c>
      <c r="J16" s="25">
        <v>172</v>
      </c>
      <c r="K16" s="25"/>
      <c r="L16" s="25">
        <f t="shared" si="2"/>
        <v>2503</v>
      </c>
      <c r="M16" s="24">
        <f>+L16/G16*100</f>
        <v>97.849882720875684</v>
      </c>
      <c r="O16" s="47">
        <f t="shared" si="3"/>
        <v>7.3788073788073782E-2</v>
      </c>
    </row>
    <row r="17" spans="1:17" x14ac:dyDescent="0.25">
      <c r="A17" s="17" t="s">
        <v>36</v>
      </c>
      <c r="C17" s="18"/>
      <c r="D17" s="26">
        <v>2.4</v>
      </c>
      <c r="E17" s="25">
        <f>+'Table 4'!G17</f>
        <v>390</v>
      </c>
      <c r="F17" s="27"/>
      <c r="G17" s="27">
        <f t="shared" si="0"/>
        <v>390</v>
      </c>
      <c r="H17" s="18"/>
      <c r="I17" s="27">
        <v>407</v>
      </c>
      <c r="J17" s="27"/>
      <c r="K17" s="27"/>
      <c r="L17" s="27">
        <f t="shared" si="2"/>
        <v>407</v>
      </c>
      <c r="M17" s="24">
        <f t="shared" si="5"/>
        <v>104.35897435897436</v>
      </c>
      <c r="O17" s="47">
        <f t="shared" si="3"/>
        <v>0</v>
      </c>
    </row>
    <row r="18" spans="1:17" x14ac:dyDescent="0.25">
      <c r="A18" s="17" t="s">
        <v>37</v>
      </c>
      <c r="D18" s="24">
        <f>SUM(D9:D17)</f>
        <v>1208</v>
      </c>
      <c r="E18" s="25">
        <f>SUM(E9:E17)</f>
        <v>182600</v>
      </c>
      <c r="F18" s="25">
        <f>SUM(F9:F17)</f>
        <v>0</v>
      </c>
      <c r="G18" s="25">
        <f>SUM(G9:G17)</f>
        <v>182600</v>
      </c>
      <c r="H18" s="18"/>
      <c r="I18" s="25">
        <f>SUM(I9:I17)</f>
        <v>182573</v>
      </c>
      <c r="J18" s="25">
        <f>SUM(J9:J17)</f>
        <v>-1.6764496690029773E-2</v>
      </c>
      <c r="K18" s="25">
        <f>SUM(K9:K17)</f>
        <v>0</v>
      </c>
      <c r="L18" s="25">
        <f>SUM(L9:L17)</f>
        <v>182572.98323550328</v>
      </c>
    </row>
    <row r="19" spans="1:17" x14ac:dyDescent="0.25">
      <c r="D19" s="24"/>
      <c r="E19" s="28"/>
      <c r="F19" s="28"/>
      <c r="G19" s="28"/>
      <c r="I19" s="28"/>
      <c r="J19" s="28"/>
      <c r="K19" s="28"/>
      <c r="L19" s="28"/>
    </row>
    <row r="20" spans="1:17" x14ac:dyDescent="0.25">
      <c r="A20" s="59" t="s">
        <v>189</v>
      </c>
      <c r="B20" s="60"/>
      <c r="C20" s="60"/>
      <c r="D20" s="61">
        <f>+D9+D11</f>
        <v>557.5</v>
      </c>
      <c r="E20" s="61">
        <f t="shared" ref="E20:L20" si="6">+E9+E11</f>
        <v>98950.439465191943</v>
      </c>
      <c r="F20" s="61">
        <f t="shared" si="6"/>
        <v>-4008.7742659266742</v>
      </c>
      <c r="G20" s="61">
        <f t="shared" si="6"/>
        <v>94941.665199265262</v>
      </c>
      <c r="I20" s="61">
        <f t="shared" si="6"/>
        <v>90728</v>
      </c>
      <c r="J20" s="61">
        <f t="shared" si="6"/>
        <v>2054.98323550331</v>
      </c>
      <c r="K20" s="61">
        <f t="shared" si="6"/>
        <v>-3522.6127000493971</v>
      </c>
      <c r="L20" s="61">
        <f t="shared" si="6"/>
        <v>89260.370535453912</v>
      </c>
      <c r="M20" s="62">
        <f>100*L20/G20</f>
        <v>94.016015358602203</v>
      </c>
    </row>
    <row r="21" spans="1:17" x14ac:dyDescent="0.25">
      <c r="A21" s="59" t="s">
        <v>189</v>
      </c>
      <c r="B21" s="60"/>
      <c r="C21" s="59" t="s">
        <v>208</v>
      </c>
      <c r="D21" s="61"/>
      <c r="E21" s="61"/>
      <c r="F21" s="61"/>
      <c r="G21" s="61"/>
      <c r="I21" s="61"/>
      <c r="J21" s="61"/>
      <c r="K21" s="61"/>
      <c r="L21" s="61"/>
      <c r="M21" s="62">
        <f>+'Table 6 &amp; 7'!J27</f>
        <v>93.868808423049046</v>
      </c>
    </row>
    <row r="22" spans="1:17" x14ac:dyDescent="0.25">
      <c r="A22" s="59" t="s">
        <v>209</v>
      </c>
      <c r="B22" s="60"/>
      <c r="C22" s="59"/>
      <c r="D22" s="61"/>
      <c r="E22" s="61"/>
      <c r="F22" s="61"/>
      <c r="G22" s="61"/>
      <c r="I22" s="61"/>
      <c r="J22" s="61"/>
      <c r="K22" s="61"/>
      <c r="L22" s="61"/>
      <c r="M22" s="62">
        <f>+M20-M21</f>
        <v>0.14720693555315734</v>
      </c>
    </row>
    <row r="23" spans="1:17" x14ac:dyDescent="0.25">
      <c r="D23" s="25"/>
      <c r="E23" s="25"/>
      <c r="F23" s="25"/>
      <c r="G23" s="25"/>
      <c r="I23" s="25"/>
      <c r="J23" s="25"/>
      <c r="K23" s="25"/>
      <c r="L23" s="25"/>
      <c r="M23" s="24"/>
    </row>
    <row r="24" spans="1:17" x14ac:dyDescent="0.25">
      <c r="A24" s="1" t="s">
        <v>190</v>
      </c>
      <c r="H24" s="28"/>
      <c r="I24" s="28">
        <f>+I20/('Table 3'!J20/100)</f>
        <v>98950.439465191943</v>
      </c>
    </row>
    <row r="25" spans="1:17" x14ac:dyDescent="0.25">
      <c r="A25" s="1" t="s">
        <v>191</v>
      </c>
      <c r="I25" s="25">
        <f>+E20-I24</f>
        <v>0</v>
      </c>
    </row>
    <row r="27" spans="1:17" x14ac:dyDescent="0.25">
      <c r="A27" s="1" t="s">
        <v>192</v>
      </c>
      <c r="D27" s="42">
        <f>SUM(D9:D11)</f>
        <v>577</v>
      </c>
      <c r="E27" s="25">
        <f t="shared" ref="E27:L27" si="7">SUM(E9:E11)</f>
        <v>103462.43946519194</v>
      </c>
      <c r="F27" s="25">
        <f t="shared" si="7"/>
        <v>-4008.7742659266742</v>
      </c>
      <c r="G27" s="25">
        <f t="shared" si="7"/>
        <v>99453.665199265262</v>
      </c>
      <c r="I27" s="25">
        <f t="shared" si="7"/>
        <v>95037</v>
      </c>
      <c r="J27" s="25">
        <f t="shared" si="7"/>
        <v>2054.98323550331</v>
      </c>
      <c r="K27" s="25">
        <f t="shared" si="7"/>
        <v>-3522.6127000493971</v>
      </c>
      <c r="L27" s="25">
        <f t="shared" si="7"/>
        <v>93569.370535453912</v>
      </c>
      <c r="M27" s="24">
        <f>100*L27/G27</f>
        <v>94.083380786397782</v>
      </c>
    </row>
    <row r="28" spans="1:17" x14ac:dyDescent="0.25">
      <c r="A28" s="1" t="s">
        <v>210</v>
      </c>
      <c r="D28" s="42">
        <f>SUM(D12:D13)</f>
        <v>384.90000000000003</v>
      </c>
      <c r="E28" s="25">
        <f>SUM(E12:E13)</f>
        <v>50672.560534808057</v>
      </c>
      <c r="F28" s="25">
        <f>SUM(F12:F13)</f>
        <v>0</v>
      </c>
      <c r="G28" s="25">
        <f>SUM(G12:G13)</f>
        <v>50672.560534808057</v>
      </c>
      <c r="H28" s="25"/>
      <c r="I28" s="25">
        <f>SUM(I12:I13)</f>
        <v>59918</v>
      </c>
      <c r="J28" s="25">
        <f>SUM(J12:J13)</f>
        <v>-2811</v>
      </c>
      <c r="K28" s="25">
        <f>SUM(K12:K13)</f>
        <v>0</v>
      </c>
      <c r="L28" s="25">
        <f>SUM(L12:L13)</f>
        <v>57107</v>
      </c>
      <c r="M28" s="24">
        <f>100*L28/G28</f>
        <v>112.69807445544811</v>
      </c>
    </row>
    <row r="29" spans="1:17" x14ac:dyDescent="0.25">
      <c r="A29" s="17" t="s">
        <v>33</v>
      </c>
      <c r="D29" s="25">
        <f>+D14</f>
        <v>88.2</v>
      </c>
      <c r="E29" s="25">
        <f>+E14</f>
        <v>11402</v>
      </c>
      <c r="F29" s="25">
        <f>+F14</f>
        <v>4008.7742659266742</v>
      </c>
      <c r="G29" s="25">
        <f>+G14</f>
        <v>15410.774265926673</v>
      </c>
      <c r="I29" s="25">
        <f>+I14</f>
        <v>11675</v>
      </c>
      <c r="J29" s="25">
        <f>+J14</f>
        <v>0</v>
      </c>
      <c r="K29" s="25">
        <f>+K14</f>
        <v>3522.6127000493971</v>
      </c>
      <c r="L29" s="25">
        <f>+L14</f>
        <v>15197.612700049398</v>
      </c>
      <c r="M29" s="24">
        <f>100*L29/G29</f>
        <v>98.61680171158838</v>
      </c>
    </row>
    <row r="31" spans="1:17" x14ac:dyDescent="0.25">
      <c r="Q31" s="1"/>
    </row>
  </sheetData>
  <mergeCells count="2">
    <mergeCell ref="J3:M3"/>
    <mergeCell ref="E3:G3"/>
  </mergeCells>
  <pageMargins left="0.7" right="0.7" top="0.75" bottom="0.75" header="0.3" footer="0.3"/>
  <pageSetup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1"/>
  <sheetViews>
    <sheetView workbookViewId="0">
      <selection activeCell="R18" sqref="R18"/>
    </sheetView>
  </sheetViews>
  <sheetFormatPr defaultRowHeight="15" x14ac:dyDescent="0.25"/>
  <cols>
    <col min="1" max="2" width="12.7109375" style="17" customWidth="1"/>
    <col min="3" max="3" width="10.7109375" style="17" hidden="1" customWidth="1"/>
    <col min="4" max="5" width="11.7109375" style="17" hidden="1" customWidth="1"/>
    <col min="6" max="6" width="16" style="17" hidden="1" customWidth="1"/>
    <col min="7" max="7" width="11.7109375" style="17" customWidth="1"/>
    <col min="8" max="8" width="4.5703125" style="17" customWidth="1"/>
    <col min="9" max="9" width="11.7109375" style="17" hidden="1" customWidth="1"/>
    <col min="10" max="10" width="13.5703125" style="17" hidden="1" customWidth="1"/>
    <col min="11" max="11" width="15.42578125" style="17" hidden="1" customWidth="1"/>
    <col min="12" max="13" width="11.7109375" style="17" customWidth="1"/>
    <col min="14" max="14" width="3.85546875" style="17" customWidth="1"/>
    <col min="15" max="16" width="0" style="17" hidden="1" customWidth="1"/>
    <col min="17" max="18" width="10.7109375" style="17" bestFit="1" customWidth="1"/>
    <col min="19" max="16384" width="9.140625" style="17"/>
  </cols>
  <sheetData>
    <row r="2" spans="1:20" x14ac:dyDescent="0.25">
      <c r="A2" s="22"/>
      <c r="B2" s="22"/>
      <c r="C2" s="22"/>
      <c r="D2" s="16" t="s">
        <v>11</v>
      </c>
      <c r="F2" s="43"/>
      <c r="G2" s="43"/>
      <c r="H2" s="46" t="s">
        <v>248</v>
      </c>
      <c r="I2" s="43"/>
      <c r="J2" s="43"/>
    </row>
    <row r="3" spans="1:20" x14ac:dyDescent="0.25">
      <c r="E3" s="130"/>
      <c r="F3" s="131"/>
      <c r="G3" s="131"/>
      <c r="J3" s="132" t="s">
        <v>240</v>
      </c>
      <c r="K3" s="132"/>
      <c r="L3" s="132"/>
      <c r="M3" s="132"/>
    </row>
    <row r="4" spans="1:20" x14ac:dyDescent="0.25">
      <c r="D4" s="122">
        <v>2017</v>
      </c>
      <c r="E4" s="122">
        <v>2017</v>
      </c>
      <c r="F4" s="121" t="s">
        <v>187</v>
      </c>
      <c r="G4" s="122">
        <v>2017</v>
      </c>
      <c r="H4" s="122"/>
      <c r="I4" s="122">
        <v>2017</v>
      </c>
      <c r="J4" s="121" t="s">
        <v>0</v>
      </c>
      <c r="K4" s="121" t="s">
        <v>214</v>
      </c>
      <c r="L4" s="122">
        <v>2017</v>
      </c>
      <c r="M4" s="122" t="s">
        <v>12</v>
      </c>
      <c r="O4" s="63"/>
      <c r="Q4" s="121" t="s">
        <v>241</v>
      </c>
      <c r="R4" s="121" t="s">
        <v>242</v>
      </c>
      <c r="S4" s="121" t="s">
        <v>243</v>
      </c>
      <c r="T4" s="121" t="s">
        <v>42</v>
      </c>
    </row>
    <row r="5" spans="1:20" x14ac:dyDescent="0.25">
      <c r="D5" s="122" t="s">
        <v>13</v>
      </c>
      <c r="E5" s="122" t="s">
        <v>14</v>
      </c>
      <c r="F5" s="1" t="s">
        <v>211</v>
      </c>
      <c r="G5" s="122" t="s">
        <v>14</v>
      </c>
      <c r="H5" s="122"/>
      <c r="I5" s="122" t="s">
        <v>15</v>
      </c>
      <c r="J5" s="121" t="s">
        <v>186</v>
      </c>
      <c r="K5" s="121" t="s">
        <v>213</v>
      </c>
      <c r="L5" s="122" t="s">
        <v>15</v>
      </c>
      <c r="M5" s="122" t="s">
        <v>16</v>
      </c>
      <c r="O5" s="121" t="s">
        <v>196</v>
      </c>
      <c r="Q5" s="121" t="s">
        <v>242</v>
      </c>
      <c r="R5" s="121" t="s">
        <v>42</v>
      </c>
      <c r="S5" s="121" t="s">
        <v>244</v>
      </c>
      <c r="T5" s="121" t="s">
        <v>246</v>
      </c>
    </row>
    <row r="6" spans="1:20" x14ac:dyDescent="0.25">
      <c r="C6" s="122" t="s">
        <v>17</v>
      </c>
      <c r="D6" s="122" t="s">
        <v>18</v>
      </c>
      <c r="E6" s="122" t="s">
        <v>19</v>
      </c>
      <c r="F6" s="121" t="s">
        <v>212</v>
      </c>
      <c r="G6" s="122" t="s">
        <v>19</v>
      </c>
      <c r="H6" s="122"/>
      <c r="I6" s="122" t="s">
        <v>20</v>
      </c>
      <c r="J6" s="121" t="s">
        <v>214</v>
      </c>
      <c r="K6" s="121" t="s">
        <v>215</v>
      </c>
      <c r="L6" s="122" t="s">
        <v>20</v>
      </c>
      <c r="M6" s="122" t="s">
        <v>21</v>
      </c>
      <c r="O6" s="121" t="s">
        <v>12</v>
      </c>
      <c r="Q6" s="121" t="s">
        <v>41</v>
      </c>
      <c r="R6" s="121" t="s">
        <v>12</v>
      </c>
      <c r="S6" s="122" t="s">
        <v>12</v>
      </c>
      <c r="T6" s="121" t="s">
        <v>247</v>
      </c>
    </row>
    <row r="7" spans="1:20" ht="15.75" thickBot="1" x14ac:dyDescent="0.3">
      <c r="C7" s="23" t="s">
        <v>22</v>
      </c>
      <c r="D7" s="23" t="s">
        <v>23</v>
      </c>
      <c r="E7" s="23" t="s">
        <v>24</v>
      </c>
      <c r="F7" s="23" t="s">
        <v>24</v>
      </c>
      <c r="G7" s="23" t="s">
        <v>24</v>
      </c>
      <c r="H7" s="122"/>
      <c r="I7" s="23" t="s">
        <v>24</v>
      </c>
      <c r="J7" s="23" t="s">
        <v>24</v>
      </c>
      <c r="K7" s="23" t="s">
        <v>24</v>
      </c>
      <c r="L7" s="23" t="s">
        <v>24</v>
      </c>
      <c r="M7" s="23" t="s">
        <v>25</v>
      </c>
      <c r="O7" s="120" t="s">
        <v>197</v>
      </c>
      <c r="Q7" s="23" t="s">
        <v>24</v>
      </c>
      <c r="R7" s="23" t="s">
        <v>24</v>
      </c>
      <c r="S7" s="123" t="s">
        <v>245</v>
      </c>
      <c r="T7" s="123" t="s">
        <v>245</v>
      </c>
    </row>
    <row r="8" spans="1:20" x14ac:dyDescent="0.25">
      <c r="H8" s="122"/>
    </row>
    <row r="9" spans="1:20" x14ac:dyDescent="0.25">
      <c r="A9" s="17" t="s">
        <v>26</v>
      </c>
      <c r="C9" s="122" t="s">
        <v>27</v>
      </c>
      <c r="D9" s="24">
        <v>505.2</v>
      </c>
      <c r="E9" s="25">
        <f>+'Table 4'!G9</f>
        <v>90681.028225173301</v>
      </c>
      <c r="F9" s="28">
        <f>-'Table 6 &amp; 7'!O22</f>
        <v>-1264.6346120800526</v>
      </c>
      <c r="G9" s="25">
        <f t="shared" ref="G9:G17" si="0">SUM(E9:F9)</f>
        <v>89416.393613093242</v>
      </c>
      <c r="H9" s="122"/>
      <c r="I9" s="25">
        <v>83860</v>
      </c>
      <c r="J9" s="25">
        <f>+'Table 6 &amp; 7'!R24-J11</f>
        <v>1377.6557446077227</v>
      </c>
      <c r="K9" s="25">
        <f>-'Table 6 &amp; 7'!S22</f>
        <v>-902.81846466759919</v>
      </c>
      <c r="L9" s="25">
        <f>SUM(I9:K9)</f>
        <v>84334.837279940126</v>
      </c>
      <c r="M9" s="24">
        <f t="shared" ref="M9:M10" si="1">+L9/G9*100</f>
        <v>94.316974630914856</v>
      </c>
      <c r="O9" s="47">
        <f>(L9-I9)/I9</f>
        <v>5.6622618642991401E-3</v>
      </c>
      <c r="Q9" s="25">
        <f>+R9-L9</f>
        <v>3313.228460891245</v>
      </c>
      <c r="R9" s="28">
        <f>+G9*0.98+20</f>
        <v>87648.065740831371</v>
      </c>
      <c r="S9" s="47">
        <f>+Q9/L9</f>
        <v>3.9286593390740192E-2</v>
      </c>
      <c r="T9" s="47">
        <f>+R9/G9</f>
        <v>0.98022367263084365</v>
      </c>
    </row>
    <row r="10" spans="1:20" x14ac:dyDescent="0.25">
      <c r="A10" s="17" t="s">
        <v>28</v>
      </c>
      <c r="C10" s="122" t="s">
        <v>29</v>
      </c>
      <c r="D10" s="24">
        <v>19.5</v>
      </c>
      <c r="E10" s="25">
        <f>+'Table 4'!G10</f>
        <v>4512</v>
      </c>
      <c r="F10" s="25"/>
      <c r="G10" s="25">
        <f t="shared" si="0"/>
        <v>4512</v>
      </c>
      <c r="H10" s="122"/>
      <c r="I10" s="25">
        <v>4309</v>
      </c>
      <c r="J10" s="25">
        <v>0</v>
      </c>
      <c r="K10" s="25"/>
      <c r="L10" s="25">
        <f t="shared" ref="L10:L17" si="2">SUM(I10:K10)</f>
        <v>4309</v>
      </c>
      <c r="M10" s="24">
        <f t="shared" si="1"/>
        <v>95.50088652482269</v>
      </c>
      <c r="O10" s="47">
        <f t="shared" ref="O10:O17" si="3">(L10-I10)/I10</f>
        <v>0</v>
      </c>
      <c r="Q10" s="25">
        <f>+R10-L10</f>
        <v>111.76000000000022</v>
      </c>
      <c r="R10" s="28">
        <f>+G10*0.98-1</f>
        <v>4420.76</v>
      </c>
      <c r="S10" s="47">
        <f t="shared" ref="S10:S13" si="4">+Q10/L10</f>
        <v>2.5936412160594155E-2</v>
      </c>
      <c r="T10" s="47">
        <f t="shared" ref="T10:T17" si="5">+R10/G10</f>
        <v>0.97977836879432634</v>
      </c>
    </row>
    <row r="11" spans="1:20" x14ac:dyDescent="0.25">
      <c r="A11" s="17" t="s">
        <v>30</v>
      </c>
      <c r="C11" s="122">
        <v>130</v>
      </c>
      <c r="D11" s="24">
        <v>52.3</v>
      </c>
      <c r="E11" s="25">
        <f>+'Table 4'!G11</f>
        <v>8269.4112400186368</v>
      </c>
      <c r="F11" s="25">
        <f>-'Table 6 &amp; 7'!O19</f>
        <v>-2744.1396538466215</v>
      </c>
      <c r="G11" s="25">
        <f t="shared" si="0"/>
        <v>5525.2715861720153</v>
      </c>
      <c r="H11" s="122"/>
      <c r="I11" s="25">
        <v>6868</v>
      </c>
      <c r="J11" s="25">
        <f>+'Table 6 &amp; 7'!R18+'Table 6 &amp; 7'!R19</f>
        <v>677.32749089558718</v>
      </c>
      <c r="K11" s="25">
        <f>-'Table 6 &amp; 7'!S19</f>
        <v>-2619.794235381798</v>
      </c>
      <c r="L11" s="25">
        <f t="shared" si="2"/>
        <v>4925.5332555137893</v>
      </c>
      <c r="M11" s="24">
        <f>+L11/G11*100</f>
        <v>89.145541150245379</v>
      </c>
      <c r="O11" s="47">
        <f t="shared" si="3"/>
        <v>-0.28282858830608776</v>
      </c>
      <c r="Q11" s="25">
        <f>+R11-L11</f>
        <v>476.23289893478523</v>
      </c>
      <c r="R11" s="28">
        <f>+G11*0.98-13</f>
        <v>5401.7661544485745</v>
      </c>
      <c r="S11" s="47">
        <f t="shared" si="4"/>
        <v>9.6686566556357295E-2</v>
      </c>
      <c r="T11" s="47">
        <f t="shared" si="5"/>
        <v>0.97764717447871063</v>
      </c>
    </row>
    <row r="12" spans="1:20" x14ac:dyDescent="0.25">
      <c r="A12" s="17" t="s">
        <v>31</v>
      </c>
      <c r="C12" s="122">
        <v>232</v>
      </c>
      <c r="D12" s="24">
        <v>375.6</v>
      </c>
      <c r="E12" s="25">
        <f>+'Table 4'!G12</f>
        <v>49068.706611520065</v>
      </c>
      <c r="F12" s="25"/>
      <c r="G12" s="25">
        <f t="shared" si="0"/>
        <v>49068.706611520065</v>
      </c>
      <c r="H12" s="122"/>
      <c r="I12" s="25">
        <v>58152</v>
      </c>
      <c r="J12" s="25">
        <v>-2811</v>
      </c>
      <c r="K12" s="25"/>
      <c r="L12" s="25">
        <f t="shared" si="2"/>
        <v>55341</v>
      </c>
      <c r="M12" s="24">
        <f t="shared" ref="M12:M17" si="6">+L12/G12*100</f>
        <v>112.78267519488145</v>
      </c>
      <c r="O12" s="47">
        <f>(L12-I12)/I12</f>
        <v>-4.8338836153528686E-2</v>
      </c>
      <c r="Q12" s="25">
        <f>+R12-L12</f>
        <v>-3818.8580579039262</v>
      </c>
      <c r="R12" s="28">
        <f>+E12*1.05</f>
        <v>51522.141942096074</v>
      </c>
      <c r="S12" s="47">
        <f t="shared" si="4"/>
        <v>-6.9005946005744861E-2</v>
      </c>
      <c r="T12" s="47">
        <f t="shared" si="5"/>
        <v>1.05</v>
      </c>
    </row>
    <row r="13" spans="1:20" x14ac:dyDescent="0.25">
      <c r="A13" s="17" t="s">
        <v>32</v>
      </c>
      <c r="C13" s="122">
        <v>233</v>
      </c>
      <c r="D13" s="24">
        <v>9.3000000000000007</v>
      </c>
      <c r="E13" s="25">
        <f>+'Table 4'!G13</f>
        <v>1603.8539232879889</v>
      </c>
      <c r="F13" s="25"/>
      <c r="G13" s="25">
        <f t="shared" si="0"/>
        <v>1603.8539232879889</v>
      </c>
      <c r="H13" s="122"/>
      <c r="I13" s="25">
        <v>1766</v>
      </c>
      <c r="J13" s="25"/>
      <c r="K13" s="25"/>
      <c r="L13" s="25">
        <f t="shared" si="2"/>
        <v>1766</v>
      </c>
      <c r="M13" s="24">
        <f t="shared" si="6"/>
        <v>110.10977835061205</v>
      </c>
      <c r="O13" s="47">
        <f t="shared" si="3"/>
        <v>0</v>
      </c>
      <c r="Q13" s="25">
        <f>+R13-L13</f>
        <v>-81.953380547611687</v>
      </c>
      <c r="R13" s="28">
        <f>+E13*1.05</f>
        <v>1684.0466194523883</v>
      </c>
      <c r="S13" s="47">
        <f t="shared" si="4"/>
        <v>-4.6406217750629496E-2</v>
      </c>
      <c r="T13" s="47">
        <f t="shared" si="5"/>
        <v>1.05</v>
      </c>
    </row>
    <row r="14" spans="1:20" x14ac:dyDescent="0.25">
      <c r="A14" s="17" t="s">
        <v>33</v>
      </c>
      <c r="C14" s="122">
        <v>320</v>
      </c>
      <c r="D14" s="24">
        <v>88.2</v>
      </c>
      <c r="E14" s="25">
        <f>+'Table 4'!G14</f>
        <v>11402</v>
      </c>
      <c r="F14" s="25">
        <f>-F9-F11</f>
        <v>4008.7742659266742</v>
      </c>
      <c r="G14" s="25">
        <f t="shared" si="0"/>
        <v>15410.774265926673</v>
      </c>
      <c r="H14" s="122"/>
      <c r="I14" s="25">
        <v>11675</v>
      </c>
      <c r="J14" s="25">
        <v>0</v>
      </c>
      <c r="K14" s="25">
        <f>-K9-K11</f>
        <v>3522.6127000493971</v>
      </c>
      <c r="L14" s="25">
        <f t="shared" si="2"/>
        <v>15197.612700049398</v>
      </c>
      <c r="M14" s="24">
        <f t="shared" si="6"/>
        <v>98.61680171158838</v>
      </c>
      <c r="O14" s="47">
        <f t="shared" si="3"/>
        <v>0.3017227152076572</v>
      </c>
      <c r="R14" s="25">
        <f>+L14</f>
        <v>15197.612700049398</v>
      </c>
      <c r="T14" s="47">
        <f t="shared" si="5"/>
        <v>0.98616801711588387</v>
      </c>
    </row>
    <row r="15" spans="1:20" x14ac:dyDescent="0.25">
      <c r="A15" s="17" t="s">
        <v>34</v>
      </c>
      <c r="C15" s="122">
        <v>310</v>
      </c>
      <c r="D15" s="24">
        <v>150</v>
      </c>
      <c r="E15" s="25">
        <f>+'Table 4'!G15</f>
        <v>14115</v>
      </c>
      <c r="F15" s="25"/>
      <c r="G15" s="25">
        <f t="shared" si="0"/>
        <v>14115</v>
      </c>
      <c r="H15" s="122"/>
      <c r="I15" s="25">
        <v>13205</v>
      </c>
      <c r="J15" s="25">
        <v>584</v>
      </c>
      <c r="K15" s="25"/>
      <c r="L15" s="25">
        <f t="shared" si="2"/>
        <v>13789</v>
      </c>
      <c r="M15" s="24">
        <f t="shared" si="6"/>
        <v>97.690400283386467</v>
      </c>
      <c r="O15" s="47">
        <f>(L15-I15)/I15</f>
        <v>4.4225672093903823E-2</v>
      </c>
      <c r="R15" s="25">
        <f t="shared" ref="R15:R17" si="7">+L15</f>
        <v>13789</v>
      </c>
      <c r="T15" s="47">
        <f t="shared" si="5"/>
        <v>0.97690400283386469</v>
      </c>
    </row>
    <row r="16" spans="1:20" x14ac:dyDescent="0.25">
      <c r="A16" s="17" t="s">
        <v>35</v>
      </c>
      <c r="C16" s="122"/>
      <c r="D16" s="24">
        <v>5.5</v>
      </c>
      <c r="E16" s="25">
        <f>+'Table 4'!G16</f>
        <v>2558</v>
      </c>
      <c r="F16" s="25"/>
      <c r="G16" s="25">
        <f t="shared" si="0"/>
        <v>2558</v>
      </c>
      <c r="H16" s="122"/>
      <c r="I16" s="25">
        <v>2331</v>
      </c>
      <c r="J16" s="25">
        <v>172</v>
      </c>
      <c r="K16" s="25"/>
      <c r="L16" s="25">
        <f t="shared" si="2"/>
        <v>2503</v>
      </c>
      <c r="M16" s="24">
        <f>+L16/G16*100</f>
        <v>97.849882720875684</v>
      </c>
      <c r="O16" s="47">
        <f t="shared" si="3"/>
        <v>7.3788073788073782E-2</v>
      </c>
      <c r="R16" s="25">
        <f t="shared" si="7"/>
        <v>2503</v>
      </c>
      <c r="T16" s="47">
        <f t="shared" si="5"/>
        <v>0.97849882720875681</v>
      </c>
    </row>
    <row r="17" spans="1:20" x14ac:dyDescent="0.25">
      <c r="A17" s="17" t="s">
        <v>36</v>
      </c>
      <c r="C17" s="122"/>
      <c r="D17" s="26">
        <v>2.4</v>
      </c>
      <c r="E17" s="25">
        <f>+'Table 4'!G17</f>
        <v>390</v>
      </c>
      <c r="F17" s="27"/>
      <c r="G17" s="27">
        <f t="shared" si="0"/>
        <v>390</v>
      </c>
      <c r="H17" s="122"/>
      <c r="I17" s="27">
        <v>407</v>
      </c>
      <c r="J17" s="27"/>
      <c r="K17" s="27"/>
      <c r="L17" s="27">
        <f t="shared" si="2"/>
        <v>407</v>
      </c>
      <c r="M17" s="24">
        <f t="shared" si="6"/>
        <v>104.35897435897436</v>
      </c>
      <c r="O17" s="47">
        <f t="shared" si="3"/>
        <v>0</v>
      </c>
      <c r="Q17" s="20"/>
      <c r="R17" s="27">
        <f t="shared" si="7"/>
        <v>407</v>
      </c>
      <c r="T17" s="47">
        <f t="shared" si="5"/>
        <v>1.0435897435897437</v>
      </c>
    </row>
    <row r="18" spans="1:20" x14ac:dyDescent="0.25">
      <c r="A18" s="17" t="s">
        <v>37</v>
      </c>
      <c r="D18" s="24">
        <f>SUM(D9:D17)</f>
        <v>1208</v>
      </c>
      <c r="E18" s="25">
        <f>SUM(E9:E17)</f>
        <v>182600</v>
      </c>
      <c r="F18" s="25">
        <f>SUM(F9:F17)</f>
        <v>0</v>
      </c>
      <c r="G18" s="25">
        <f>SUM(G9:G17)</f>
        <v>182600</v>
      </c>
      <c r="H18" s="122"/>
      <c r="I18" s="25">
        <f>SUM(I9:I17)</f>
        <v>182573</v>
      </c>
      <c r="J18" s="25">
        <f>SUM(J9:J17)</f>
        <v>-1.6764496690029773E-2</v>
      </c>
      <c r="K18" s="25">
        <f>SUM(K9:K17)</f>
        <v>0</v>
      </c>
      <c r="L18" s="25">
        <f>SUM(L9:L17)</f>
        <v>182572.98323550328</v>
      </c>
      <c r="Q18" s="25">
        <f>SUM(Q9:Q17)</f>
        <v>0.40992137449256916</v>
      </c>
      <c r="R18" s="25">
        <f>SUM(R9:R17)</f>
        <v>182573.39315687778</v>
      </c>
    </row>
    <row r="19" spans="1:20" x14ac:dyDescent="0.25">
      <c r="D19" s="24"/>
      <c r="E19" s="28"/>
      <c r="F19" s="28"/>
      <c r="G19" s="28"/>
      <c r="I19" s="28"/>
      <c r="J19" s="28"/>
      <c r="K19" s="28"/>
      <c r="L19" s="28"/>
    </row>
    <row r="20" spans="1:20" x14ac:dyDescent="0.25">
      <c r="A20" s="59" t="s">
        <v>189</v>
      </c>
      <c r="B20" s="60"/>
      <c r="C20" s="60"/>
      <c r="D20" s="61">
        <f>+D9+D11</f>
        <v>557.5</v>
      </c>
      <c r="E20" s="61">
        <f t="shared" ref="E20:L20" si="8">+E9+E11</f>
        <v>98950.439465191943</v>
      </c>
      <c r="F20" s="61">
        <f t="shared" si="8"/>
        <v>-4008.7742659266742</v>
      </c>
      <c r="G20" s="61">
        <f t="shared" si="8"/>
        <v>94941.665199265262</v>
      </c>
      <c r="I20" s="61">
        <f t="shared" si="8"/>
        <v>90728</v>
      </c>
      <c r="J20" s="61">
        <f t="shared" si="8"/>
        <v>2054.98323550331</v>
      </c>
      <c r="K20" s="61">
        <f t="shared" si="8"/>
        <v>-3522.6127000493971</v>
      </c>
      <c r="L20" s="61">
        <f t="shared" si="8"/>
        <v>89260.370535453912</v>
      </c>
      <c r="M20" s="62">
        <f>100*L20/G20</f>
        <v>94.016015358602203</v>
      </c>
    </row>
    <row r="21" spans="1:20" x14ac:dyDescent="0.25">
      <c r="A21" s="59" t="s">
        <v>189</v>
      </c>
      <c r="B21" s="60"/>
      <c r="C21" s="59" t="s">
        <v>208</v>
      </c>
      <c r="D21" s="61"/>
      <c r="E21" s="61"/>
      <c r="F21" s="61"/>
      <c r="G21" s="61"/>
      <c r="I21" s="61"/>
      <c r="J21" s="61"/>
      <c r="K21" s="61"/>
      <c r="L21" s="61"/>
      <c r="M21" s="62">
        <f>+'Table 6 &amp; 7'!J27</f>
        <v>93.868808423049046</v>
      </c>
    </row>
    <row r="22" spans="1:20" x14ac:dyDescent="0.25">
      <c r="A22" s="59" t="s">
        <v>209</v>
      </c>
      <c r="B22" s="60"/>
      <c r="C22" s="59"/>
      <c r="D22" s="61"/>
      <c r="E22" s="61"/>
      <c r="F22" s="61"/>
      <c r="G22" s="61"/>
      <c r="I22" s="61"/>
      <c r="J22" s="61"/>
      <c r="K22" s="61"/>
      <c r="L22" s="61"/>
      <c r="M22" s="62">
        <f>+M20-M21</f>
        <v>0.14720693555315734</v>
      </c>
    </row>
    <row r="23" spans="1:20" x14ac:dyDescent="0.25">
      <c r="D23" s="25"/>
      <c r="E23" s="25"/>
      <c r="F23" s="25"/>
      <c r="G23" s="25"/>
      <c r="I23" s="25"/>
      <c r="J23" s="25"/>
      <c r="K23" s="25"/>
      <c r="L23" s="25"/>
      <c r="M23" s="24"/>
    </row>
    <row r="24" spans="1:20" x14ac:dyDescent="0.25">
      <c r="A24" s="1" t="s">
        <v>190</v>
      </c>
      <c r="H24" s="28"/>
      <c r="I24" s="28">
        <f>+I20/('Table 3'!J20/100)</f>
        <v>98950.439465191943</v>
      </c>
    </row>
    <row r="25" spans="1:20" x14ac:dyDescent="0.25">
      <c r="A25" s="1" t="s">
        <v>191</v>
      </c>
      <c r="I25" s="25">
        <f>+E20-I24</f>
        <v>0</v>
      </c>
    </row>
    <row r="27" spans="1:20" x14ac:dyDescent="0.25">
      <c r="A27" s="1" t="s">
        <v>192</v>
      </c>
      <c r="D27" s="42">
        <f>SUM(D9:D11)</f>
        <v>577</v>
      </c>
      <c r="E27" s="25">
        <f t="shared" ref="E27:L27" si="9">SUM(E9:E11)</f>
        <v>103462.43946519194</v>
      </c>
      <c r="F27" s="25">
        <f t="shared" si="9"/>
        <v>-4008.7742659266742</v>
      </c>
      <c r="G27" s="25">
        <f t="shared" si="9"/>
        <v>99453.665199265262</v>
      </c>
      <c r="I27" s="25">
        <f t="shared" si="9"/>
        <v>95037</v>
      </c>
      <c r="J27" s="25">
        <f t="shared" si="9"/>
        <v>2054.98323550331</v>
      </c>
      <c r="K27" s="25">
        <f t="shared" si="9"/>
        <v>-3522.6127000493971</v>
      </c>
      <c r="L27" s="25">
        <f t="shared" si="9"/>
        <v>93569.370535453912</v>
      </c>
      <c r="M27" s="24">
        <f>100*L27/G27</f>
        <v>94.083380786397782</v>
      </c>
      <c r="Q27" s="25">
        <f t="shared" ref="Q27:R27" si="10">SUM(Q9:Q11)</f>
        <v>3901.2213598260305</v>
      </c>
      <c r="R27" s="25">
        <f t="shared" si="10"/>
        <v>97470.59189527994</v>
      </c>
      <c r="S27" s="47">
        <f t="shared" ref="S27:S28" si="11">+Q27/L27</f>
        <v>4.1693359028720171E-2</v>
      </c>
    </row>
    <row r="28" spans="1:20" x14ac:dyDescent="0.25">
      <c r="A28" s="1" t="s">
        <v>210</v>
      </c>
      <c r="D28" s="42">
        <f>SUM(D12:D13)</f>
        <v>384.90000000000003</v>
      </c>
      <c r="E28" s="25">
        <f>SUM(E12:E13)</f>
        <v>50672.560534808057</v>
      </c>
      <c r="F28" s="25">
        <f>SUM(F12:F13)</f>
        <v>0</v>
      </c>
      <c r="G28" s="25">
        <f>SUM(G12:G13)</f>
        <v>50672.560534808057</v>
      </c>
      <c r="H28" s="25"/>
      <c r="I28" s="25">
        <f>SUM(I12:I13)</f>
        <v>59918</v>
      </c>
      <c r="J28" s="25">
        <f>SUM(J12:J13)</f>
        <v>-2811</v>
      </c>
      <c r="K28" s="25">
        <f>SUM(K12:K13)</f>
        <v>0</v>
      </c>
      <c r="L28" s="25">
        <f>SUM(L12:L13)</f>
        <v>57107</v>
      </c>
      <c r="M28" s="24">
        <f>100*L28/G28</f>
        <v>112.69807445544811</v>
      </c>
      <c r="Q28" s="25">
        <f>SUM(Q12:Q13)</f>
        <v>-3900.8114384515379</v>
      </c>
      <c r="R28" s="25">
        <f>SUM(R12:R13)</f>
        <v>53206.188561548464</v>
      </c>
      <c r="S28" s="47">
        <f t="shared" si="11"/>
        <v>-6.8307062854843323E-2</v>
      </c>
    </row>
    <row r="29" spans="1:20" x14ac:dyDescent="0.25">
      <c r="A29" s="17" t="s">
        <v>33</v>
      </c>
      <c r="D29" s="25">
        <f>+D14</f>
        <v>88.2</v>
      </c>
      <c r="E29" s="25">
        <f>+E14</f>
        <v>11402</v>
      </c>
      <c r="F29" s="25">
        <f>+F14</f>
        <v>4008.7742659266742</v>
      </c>
      <c r="G29" s="25">
        <f>+G14</f>
        <v>15410.774265926673</v>
      </c>
      <c r="I29" s="25">
        <f>+I14</f>
        <v>11675</v>
      </c>
      <c r="J29" s="25">
        <f>+J14</f>
        <v>0</v>
      </c>
      <c r="K29" s="25">
        <f>+K14</f>
        <v>3522.6127000493971</v>
      </c>
      <c r="L29" s="25">
        <f>+L14</f>
        <v>15197.612700049398</v>
      </c>
      <c r="M29" s="24">
        <f>100*L29/G29</f>
        <v>98.61680171158838</v>
      </c>
    </row>
    <row r="31" spans="1:20" x14ac:dyDescent="0.25">
      <c r="R31" s="1"/>
    </row>
  </sheetData>
  <mergeCells count="2">
    <mergeCell ref="E3:G3"/>
    <mergeCell ref="J3:M3"/>
  </mergeCells>
  <pageMargins left="0.7" right="0.7" top="0.75" bottom="0.75" header="0.3" footer="0.3"/>
  <pageSetup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Table 1</vt:lpstr>
      <vt:lpstr>Table 2</vt:lpstr>
      <vt:lpstr>Table 3 - Not Used in App'n</vt:lpstr>
      <vt:lpstr>Table 3</vt:lpstr>
      <vt:lpstr>Table 4</vt:lpstr>
      <vt:lpstr>Table 5</vt:lpstr>
      <vt:lpstr>Table 6 &amp; 7</vt:lpstr>
      <vt:lpstr>Table 8</vt:lpstr>
      <vt:lpstr>Table 9</vt:lpstr>
      <vt:lpstr>Dairy sample meters</vt:lpstr>
      <vt:lpstr>Potato sample meters</vt:lpstr>
      <vt:lpstr>Dairy chart</vt:lpstr>
      <vt:lpstr>Potato chart</vt:lpstr>
      <vt:lpstr>'Table 6 &amp;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Younker, Robert</dc:creator>
  <cp:lastModifiedBy>Cunniffe, John</cp:lastModifiedBy>
  <cp:lastPrinted>2021-04-21T17:46:17Z</cp:lastPrinted>
  <dcterms:created xsi:type="dcterms:W3CDTF">2021-03-11T18:35:44Z</dcterms:created>
  <dcterms:modified xsi:type="dcterms:W3CDTF">2021-09-27T15:19:30Z</dcterms:modified>
</cp:coreProperties>
</file>